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90" windowWidth="15180" windowHeight="10110"/>
  </bookViews>
  <sheets>
    <sheet name="Directions" sheetId="4" r:id="rId1"/>
    <sheet name="Sliced - Elementary" sheetId="3" r:id="rId2"/>
    <sheet name="Elementary Data" sheetId="2" r:id="rId3"/>
  </sheets>
  <definedNames>
    <definedName name="_xlnm._FilterDatabase" localSheetId="2" hidden="1">'Elementary Data'!$A$3:$F$937</definedName>
    <definedName name="Slicer_COURSETITLE">#N/A</definedName>
    <definedName name="Slicer_SCHOOL_NAME">#N/A</definedName>
    <definedName name="Slicer_TOTALS">#N/A</definedName>
  </definedNames>
  <calcPr calcId="145621"/>
  <pivotCaches>
    <pivotCache cacheId="18"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D937" i="2" l="1"/>
  <c r="C937" i="2"/>
  <c r="A937" i="2"/>
  <c r="D936" i="2"/>
  <c r="C936" i="2"/>
  <c r="A936" i="2"/>
  <c r="D935" i="2"/>
  <c r="C935" i="2"/>
  <c r="A935" i="2"/>
  <c r="D934" i="2"/>
  <c r="C934" i="2"/>
  <c r="A934" i="2"/>
  <c r="D933" i="2"/>
  <c r="C933" i="2"/>
  <c r="A933" i="2"/>
  <c r="D932" i="2"/>
  <c r="C932" i="2"/>
  <c r="A932" i="2"/>
  <c r="D931" i="2"/>
  <c r="C931" i="2"/>
  <c r="A931" i="2"/>
  <c r="D930" i="2"/>
  <c r="C930" i="2"/>
  <c r="A930" i="2"/>
  <c r="D929" i="2"/>
  <c r="C929" i="2"/>
  <c r="A929" i="2"/>
  <c r="D928" i="2"/>
  <c r="C928" i="2"/>
  <c r="A928" i="2"/>
  <c r="D927" i="2"/>
  <c r="C927" i="2"/>
  <c r="A927" i="2"/>
  <c r="D926" i="2"/>
  <c r="C926" i="2"/>
  <c r="A926" i="2"/>
  <c r="D925" i="2"/>
  <c r="C925" i="2"/>
  <c r="A925" i="2"/>
  <c r="D924" i="2"/>
  <c r="C924" i="2"/>
  <c r="A924" i="2"/>
  <c r="D923" i="2"/>
  <c r="C923" i="2"/>
  <c r="A923" i="2"/>
  <c r="D922" i="2"/>
  <c r="C922" i="2"/>
  <c r="A922" i="2"/>
  <c r="D921" i="2"/>
  <c r="C921" i="2"/>
  <c r="A921" i="2"/>
  <c r="D920" i="2"/>
  <c r="C920" i="2"/>
  <c r="A920" i="2"/>
  <c r="D919" i="2"/>
  <c r="C919" i="2"/>
  <c r="A919" i="2"/>
  <c r="D918" i="2"/>
  <c r="C918" i="2"/>
  <c r="A918" i="2"/>
  <c r="D917" i="2"/>
  <c r="C917" i="2"/>
  <c r="A917" i="2"/>
  <c r="D916" i="2"/>
  <c r="C916" i="2"/>
  <c r="A916" i="2"/>
  <c r="D915" i="2"/>
  <c r="C915" i="2"/>
  <c r="A915" i="2"/>
  <c r="D914" i="2"/>
  <c r="C914" i="2"/>
  <c r="A914" i="2"/>
  <c r="D913" i="2"/>
  <c r="C913" i="2"/>
  <c r="A913" i="2"/>
  <c r="D912" i="2"/>
  <c r="C912" i="2"/>
  <c r="A912" i="2"/>
  <c r="D911" i="2"/>
  <c r="C911" i="2"/>
  <c r="A911" i="2"/>
  <c r="D910" i="2"/>
  <c r="C910" i="2"/>
  <c r="A910" i="2"/>
  <c r="D909" i="2"/>
  <c r="C909" i="2"/>
  <c r="A909" i="2"/>
  <c r="D908" i="2"/>
  <c r="C908" i="2"/>
  <c r="A908" i="2"/>
  <c r="D907" i="2"/>
  <c r="C907" i="2"/>
  <c r="A907" i="2"/>
  <c r="D906" i="2"/>
  <c r="C906" i="2"/>
  <c r="A906" i="2"/>
  <c r="D905" i="2"/>
  <c r="C905" i="2"/>
  <c r="A905" i="2"/>
  <c r="D904" i="2"/>
  <c r="C904" i="2"/>
  <c r="A904" i="2"/>
  <c r="D903" i="2"/>
  <c r="C903" i="2"/>
  <c r="A903" i="2"/>
  <c r="D902" i="2"/>
  <c r="C902" i="2"/>
  <c r="A902" i="2"/>
  <c r="D901" i="2"/>
  <c r="C901" i="2"/>
  <c r="A901" i="2"/>
  <c r="D900" i="2"/>
  <c r="C900" i="2"/>
  <c r="A900" i="2"/>
  <c r="D899" i="2"/>
  <c r="C899" i="2"/>
  <c r="A899" i="2"/>
  <c r="D898" i="2"/>
  <c r="C898" i="2"/>
  <c r="A898" i="2"/>
  <c r="D897" i="2"/>
  <c r="C897" i="2"/>
  <c r="A897" i="2"/>
  <c r="D896" i="2"/>
  <c r="C896" i="2"/>
  <c r="A896" i="2"/>
  <c r="D895" i="2"/>
  <c r="C895" i="2"/>
  <c r="A895" i="2"/>
  <c r="D894" i="2"/>
  <c r="C894" i="2"/>
  <c r="A894" i="2"/>
  <c r="D893" i="2"/>
  <c r="C893" i="2"/>
  <c r="A893" i="2"/>
  <c r="D892" i="2"/>
  <c r="C892" i="2"/>
  <c r="A892" i="2"/>
  <c r="D891" i="2"/>
  <c r="C891" i="2"/>
  <c r="A891" i="2"/>
  <c r="D890" i="2"/>
  <c r="C890" i="2"/>
  <c r="A890" i="2"/>
  <c r="D889" i="2"/>
  <c r="C889" i="2"/>
  <c r="A889" i="2"/>
  <c r="D888" i="2"/>
  <c r="C888" i="2"/>
  <c r="A888" i="2"/>
  <c r="D887" i="2"/>
  <c r="C887" i="2"/>
  <c r="A887" i="2"/>
  <c r="D886" i="2"/>
  <c r="C886" i="2"/>
  <c r="A886" i="2"/>
  <c r="D885" i="2"/>
  <c r="C885" i="2"/>
  <c r="A885" i="2"/>
  <c r="D884" i="2"/>
  <c r="C884" i="2"/>
  <c r="A884" i="2"/>
  <c r="D883" i="2"/>
  <c r="C883" i="2"/>
  <c r="A883" i="2"/>
  <c r="D882" i="2"/>
  <c r="C882" i="2"/>
  <c r="A882" i="2"/>
  <c r="D881" i="2"/>
  <c r="C881" i="2"/>
  <c r="A881" i="2"/>
  <c r="D880" i="2"/>
  <c r="C880" i="2"/>
  <c r="A880" i="2"/>
  <c r="D879" i="2"/>
  <c r="C879" i="2"/>
  <c r="A879" i="2"/>
  <c r="D878" i="2"/>
  <c r="C878" i="2"/>
  <c r="A878" i="2"/>
  <c r="D877" i="2"/>
  <c r="C877" i="2"/>
  <c r="A877" i="2"/>
  <c r="D876" i="2"/>
  <c r="C876" i="2"/>
  <c r="A876" i="2"/>
  <c r="D875" i="2"/>
  <c r="C875" i="2"/>
  <c r="A875" i="2"/>
  <c r="D874" i="2"/>
  <c r="C874" i="2"/>
  <c r="A874" i="2"/>
  <c r="D873" i="2"/>
  <c r="C873" i="2"/>
  <c r="A873" i="2"/>
  <c r="D872" i="2"/>
  <c r="C872" i="2"/>
  <c r="A872" i="2"/>
  <c r="D871" i="2"/>
  <c r="C871" i="2"/>
  <c r="A871" i="2"/>
  <c r="D870" i="2"/>
  <c r="C870" i="2"/>
  <c r="A870" i="2"/>
  <c r="D869" i="2"/>
  <c r="C869" i="2"/>
  <c r="A869" i="2"/>
  <c r="D868" i="2"/>
  <c r="C868" i="2"/>
  <c r="A868" i="2"/>
  <c r="D867" i="2"/>
  <c r="C867" i="2"/>
  <c r="A867" i="2"/>
  <c r="D866" i="2"/>
  <c r="C866" i="2"/>
  <c r="A866" i="2"/>
  <c r="D865" i="2"/>
  <c r="C865" i="2"/>
  <c r="A865" i="2"/>
  <c r="D864" i="2"/>
  <c r="C864" i="2"/>
  <c r="A864" i="2"/>
  <c r="D863" i="2"/>
  <c r="C863" i="2"/>
  <c r="A863" i="2"/>
  <c r="D862" i="2"/>
  <c r="C862" i="2"/>
  <c r="A862" i="2"/>
  <c r="D861" i="2"/>
  <c r="C861" i="2"/>
  <c r="A861" i="2"/>
  <c r="D860" i="2"/>
  <c r="C860" i="2"/>
  <c r="A860" i="2"/>
  <c r="D859" i="2"/>
  <c r="C859" i="2"/>
  <c r="A859" i="2"/>
  <c r="D858" i="2"/>
  <c r="C858" i="2"/>
  <c r="A858" i="2"/>
  <c r="D857" i="2"/>
  <c r="C857" i="2"/>
  <c r="A857" i="2"/>
  <c r="D856" i="2"/>
  <c r="C856" i="2"/>
  <c r="A856" i="2"/>
  <c r="D855" i="2"/>
  <c r="C855" i="2"/>
  <c r="A855" i="2"/>
  <c r="D854" i="2"/>
  <c r="C854" i="2"/>
  <c r="A854" i="2"/>
  <c r="D853" i="2"/>
  <c r="C853" i="2"/>
  <c r="A853" i="2"/>
  <c r="D852" i="2"/>
  <c r="C852" i="2"/>
  <c r="A852" i="2"/>
  <c r="D851" i="2"/>
  <c r="C851" i="2"/>
  <c r="A851" i="2"/>
  <c r="D850" i="2"/>
  <c r="C850" i="2"/>
  <c r="A850" i="2"/>
  <c r="D849" i="2"/>
  <c r="C849" i="2"/>
  <c r="A849" i="2"/>
  <c r="D848" i="2"/>
  <c r="C848" i="2"/>
  <c r="A848" i="2"/>
  <c r="D847" i="2"/>
  <c r="C847" i="2"/>
  <c r="A847" i="2"/>
  <c r="D846" i="2"/>
  <c r="C846" i="2"/>
  <c r="A846" i="2"/>
  <c r="D845" i="2"/>
  <c r="C845" i="2"/>
  <c r="A845" i="2"/>
  <c r="D844" i="2"/>
  <c r="C844" i="2"/>
  <c r="A844" i="2"/>
  <c r="D843" i="2"/>
  <c r="C843" i="2"/>
  <c r="A843" i="2"/>
  <c r="D842" i="2"/>
  <c r="C842" i="2"/>
  <c r="A842" i="2"/>
  <c r="D841" i="2"/>
  <c r="C841" i="2"/>
  <c r="A841" i="2"/>
  <c r="D840" i="2"/>
  <c r="C840" i="2"/>
  <c r="A840" i="2"/>
  <c r="D839" i="2"/>
  <c r="C839" i="2"/>
  <c r="A839" i="2"/>
  <c r="D838" i="2"/>
  <c r="C838" i="2"/>
  <c r="A838" i="2"/>
  <c r="D837" i="2"/>
  <c r="C837" i="2"/>
  <c r="A837" i="2"/>
  <c r="D836" i="2"/>
  <c r="C836" i="2"/>
  <c r="A836" i="2"/>
  <c r="D835" i="2"/>
  <c r="C835" i="2"/>
  <c r="A835" i="2"/>
  <c r="D834" i="2"/>
  <c r="C834" i="2"/>
  <c r="A834" i="2"/>
  <c r="D833" i="2"/>
  <c r="C833" i="2"/>
  <c r="A833" i="2"/>
  <c r="D832" i="2"/>
  <c r="C832" i="2"/>
  <c r="A832" i="2"/>
  <c r="D831" i="2"/>
  <c r="C831" i="2"/>
  <c r="A831" i="2"/>
  <c r="D830" i="2"/>
  <c r="C830" i="2"/>
  <c r="A830" i="2"/>
  <c r="D829" i="2"/>
  <c r="C829" i="2"/>
  <c r="A829" i="2"/>
  <c r="D828" i="2"/>
  <c r="C828" i="2"/>
  <c r="A828" i="2"/>
  <c r="D827" i="2"/>
  <c r="C827" i="2"/>
  <c r="A827" i="2"/>
  <c r="D826" i="2"/>
  <c r="C826" i="2"/>
  <c r="A826" i="2"/>
  <c r="D825" i="2"/>
  <c r="C825" i="2"/>
  <c r="A825" i="2"/>
  <c r="D824" i="2"/>
  <c r="C824" i="2"/>
  <c r="A824" i="2"/>
  <c r="D823" i="2"/>
  <c r="C823" i="2"/>
  <c r="A823" i="2"/>
  <c r="D822" i="2"/>
  <c r="C822" i="2"/>
  <c r="A822" i="2"/>
  <c r="D821" i="2"/>
  <c r="C821" i="2"/>
  <c r="A821" i="2"/>
  <c r="D820" i="2"/>
  <c r="C820" i="2"/>
  <c r="A820" i="2"/>
  <c r="D819" i="2"/>
  <c r="C819" i="2"/>
  <c r="A819" i="2"/>
  <c r="D818" i="2"/>
  <c r="C818" i="2"/>
  <c r="A818" i="2"/>
  <c r="D817" i="2"/>
  <c r="C817" i="2"/>
  <c r="A817" i="2"/>
  <c r="D816" i="2"/>
  <c r="C816" i="2"/>
  <c r="A816" i="2"/>
  <c r="D815" i="2"/>
  <c r="C815" i="2"/>
  <c r="A815" i="2"/>
  <c r="D814" i="2"/>
  <c r="C814" i="2"/>
  <c r="A814" i="2"/>
  <c r="D813" i="2"/>
  <c r="C813" i="2"/>
  <c r="A813" i="2"/>
  <c r="D812" i="2"/>
  <c r="C812" i="2"/>
  <c r="A812" i="2"/>
  <c r="D811" i="2"/>
  <c r="C811" i="2"/>
  <c r="A811" i="2"/>
  <c r="D810" i="2"/>
  <c r="C810" i="2"/>
  <c r="A810" i="2"/>
  <c r="D809" i="2"/>
  <c r="C809" i="2"/>
  <c r="A809" i="2"/>
  <c r="D808" i="2"/>
  <c r="C808" i="2"/>
  <c r="A808" i="2"/>
  <c r="D807" i="2"/>
  <c r="C807" i="2"/>
  <c r="A807" i="2"/>
  <c r="D806" i="2"/>
  <c r="C806" i="2"/>
  <c r="A806" i="2"/>
  <c r="D805" i="2"/>
  <c r="C805" i="2"/>
  <c r="A805" i="2"/>
  <c r="D804" i="2"/>
  <c r="C804" i="2"/>
  <c r="A804" i="2"/>
  <c r="D803" i="2"/>
  <c r="C803" i="2"/>
  <c r="A803" i="2"/>
  <c r="D802" i="2"/>
  <c r="C802" i="2"/>
  <c r="A802" i="2"/>
  <c r="D801" i="2"/>
  <c r="C801" i="2"/>
  <c r="A801" i="2"/>
  <c r="D800" i="2"/>
  <c r="C800" i="2"/>
  <c r="A800" i="2"/>
  <c r="D799" i="2"/>
  <c r="C799" i="2"/>
  <c r="A799" i="2"/>
  <c r="D798" i="2"/>
  <c r="C798" i="2"/>
  <c r="A798" i="2"/>
  <c r="D797" i="2"/>
  <c r="C797" i="2"/>
  <c r="A797" i="2"/>
  <c r="D796" i="2"/>
  <c r="C796" i="2"/>
  <c r="A796" i="2"/>
  <c r="D795" i="2"/>
  <c r="C795" i="2"/>
  <c r="A795" i="2"/>
  <c r="D794" i="2"/>
  <c r="C794" i="2"/>
  <c r="A794" i="2"/>
  <c r="D793" i="2"/>
  <c r="C793" i="2"/>
  <c r="A793" i="2"/>
  <c r="D792" i="2"/>
  <c r="C792" i="2"/>
  <c r="A792" i="2"/>
  <c r="D791" i="2"/>
  <c r="C791" i="2"/>
  <c r="A791" i="2"/>
  <c r="D790" i="2"/>
  <c r="C790" i="2"/>
  <c r="A790" i="2"/>
  <c r="D789" i="2"/>
  <c r="C789" i="2"/>
  <c r="A789" i="2"/>
  <c r="D788" i="2"/>
  <c r="C788" i="2"/>
  <c r="A788" i="2"/>
  <c r="D787" i="2"/>
  <c r="C787" i="2"/>
  <c r="A787" i="2"/>
  <c r="D786" i="2"/>
  <c r="C786" i="2"/>
  <c r="A786" i="2"/>
  <c r="D785" i="2"/>
  <c r="C785" i="2"/>
  <c r="A785" i="2"/>
  <c r="D784" i="2"/>
  <c r="C784" i="2"/>
  <c r="A784" i="2"/>
  <c r="D783" i="2"/>
  <c r="C783" i="2"/>
  <c r="A783" i="2"/>
  <c r="D782" i="2"/>
  <c r="C782" i="2"/>
  <c r="A782" i="2"/>
  <c r="D781" i="2"/>
  <c r="C781" i="2"/>
  <c r="A781" i="2"/>
  <c r="D780" i="2"/>
  <c r="C780" i="2"/>
  <c r="A780" i="2"/>
  <c r="D779" i="2"/>
  <c r="C779" i="2"/>
  <c r="A779" i="2"/>
  <c r="D778" i="2"/>
  <c r="C778" i="2"/>
  <c r="A778" i="2"/>
  <c r="D777" i="2"/>
  <c r="C777" i="2"/>
  <c r="A777" i="2"/>
  <c r="D776" i="2"/>
  <c r="C776" i="2"/>
  <c r="A776" i="2"/>
  <c r="D775" i="2"/>
  <c r="C775" i="2"/>
  <c r="A775" i="2"/>
  <c r="D774" i="2"/>
  <c r="C774" i="2"/>
  <c r="A774" i="2"/>
  <c r="D773" i="2"/>
  <c r="C773" i="2"/>
  <c r="A773" i="2"/>
  <c r="D772" i="2"/>
  <c r="C772" i="2"/>
  <c r="A772" i="2"/>
  <c r="D771" i="2"/>
  <c r="C771" i="2"/>
  <c r="A771" i="2"/>
  <c r="D770" i="2"/>
  <c r="C770" i="2"/>
  <c r="A770" i="2"/>
  <c r="D769" i="2"/>
  <c r="C769" i="2"/>
  <c r="A769" i="2"/>
  <c r="D768" i="2"/>
  <c r="C768" i="2"/>
  <c r="A768" i="2"/>
  <c r="D767" i="2"/>
  <c r="C767" i="2"/>
  <c r="A767" i="2"/>
  <c r="D766" i="2"/>
  <c r="C766" i="2"/>
  <c r="A766" i="2"/>
  <c r="D765" i="2"/>
  <c r="C765" i="2"/>
  <c r="A765" i="2"/>
  <c r="D764" i="2"/>
  <c r="C764" i="2"/>
  <c r="A764" i="2"/>
  <c r="D763" i="2"/>
  <c r="C763" i="2"/>
  <c r="A763" i="2"/>
  <c r="D762" i="2"/>
  <c r="C762" i="2"/>
  <c r="A762" i="2"/>
  <c r="D761" i="2"/>
  <c r="C761" i="2"/>
  <c r="A761" i="2"/>
  <c r="D760" i="2"/>
  <c r="C760" i="2"/>
  <c r="A760" i="2"/>
  <c r="D759" i="2"/>
  <c r="C759" i="2"/>
  <c r="A759" i="2"/>
  <c r="D758" i="2"/>
  <c r="C758" i="2"/>
  <c r="A758" i="2"/>
  <c r="D757" i="2"/>
  <c r="C757" i="2"/>
  <c r="A757" i="2"/>
  <c r="D756" i="2"/>
  <c r="C756" i="2"/>
  <c r="A756" i="2"/>
  <c r="D755" i="2"/>
  <c r="C755" i="2"/>
  <c r="A755" i="2"/>
  <c r="D754" i="2"/>
  <c r="C754" i="2"/>
  <c r="A754" i="2"/>
  <c r="D753" i="2"/>
  <c r="C753" i="2"/>
  <c r="A753" i="2"/>
  <c r="D752" i="2"/>
  <c r="C752" i="2"/>
  <c r="A752" i="2"/>
  <c r="D751" i="2"/>
  <c r="C751" i="2"/>
  <c r="A751" i="2"/>
  <c r="D750" i="2"/>
  <c r="C750" i="2"/>
  <c r="A750" i="2"/>
  <c r="D749" i="2"/>
  <c r="C749" i="2"/>
  <c r="A749" i="2"/>
  <c r="D748" i="2"/>
  <c r="C748" i="2"/>
  <c r="A748" i="2"/>
  <c r="D747" i="2"/>
  <c r="C747" i="2"/>
  <c r="A747" i="2"/>
  <c r="D746" i="2"/>
  <c r="C746" i="2"/>
  <c r="A746" i="2"/>
  <c r="D745" i="2"/>
  <c r="C745" i="2"/>
  <c r="A745" i="2"/>
  <c r="D744" i="2"/>
  <c r="C744" i="2"/>
  <c r="A744" i="2"/>
  <c r="D743" i="2"/>
  <c r="C743" i="2"/>
  <c r="A743" i="2"/>
  <c r="D742" i="2"/>
  <c r="C742" i="2"/>
  <c r="A742" i="2"/>
  <c r="D741" i="2"/>
  <c r="C741" i="2"/>
  <c r="A741" i="2"/>
  <c r="D740" i="2"/>
  <c r="C740" i="2"/>
  <c r="A740" i="2"/>
  <c r="D739" i="2"/>
  <c r="C739" i="2"/>
  <c r="A739" i="2"/>
  <c r="D738" i="2"/>
  <c r="C738" i="2"/>
  <c r="A738" i="2"/>
  <c r="D737" i="2"/>
  <c r="C737" i="2"/>
  <c r="A737" i="2"/>
  <c r="D736" i="2"/>
  <c r="C736" i="2"/>
  <c r="A736" i="2"/>
  <c r="D735" i="2"/>
  <c r="C735" i="2"/>
  <c r="A735" i="2"/>
  <c r="D734" i="2"/>
  <c r="C734" i="2"/>
  <c r="A734" i="2"/>
  <c r="D733" i="2"/>
  <c r="C733" i="2"/>
  <c r="A733" i="2"/>
  <c r="D732" i="2"/>
  <c r="C732" i="2"/>
  <c r="A732" i="2"/>
  <c r="D731" i="2"/>
  <c r="C731" i="2"/>
  <c r="A731" i="2"/>
  <c r="D730" i="2"/>
  <c r="C730" i="2"/>
  <c r="A730" i="2"/>
  <c r="D729" i="2"/>
  <c r="C729" i="2"/>
  <c r="A729" i="2"/>
  <c r="D728" i="2"/>
  <c r="C728" i="2"/>
  <c r="A728" i="2"/>
  <c r="D727" i="2"/>
  <c r="C727" i="2"/>
  <c r="A727" i="2"/>
  <c r="D726" i="2"/>
  <c r="C726" i="2"/>
  <c r="A726" i="2"/>
  <c r="D725" i="2"/>
  <c r="C725" i="2"/>
  <c r="A725" i="2"/>
  <c r="D724" i="2"/>
  <c r="C724" i="2"/>
  <c r="A724" i="2"/>
  <c r="D723" i="2"/>
  <c r="C723" i="2"/>
  <c r="A723" i="2"/>
  <c r="D722" i="2"/>
  <c r="C722" i="2"/>
  <c r="A722" i="2"/>
  <c r="D721" i="2"/>
  <c r="C721" i="2"/>
  <c r="A721" i="2"/>
  <c r="D720" i="2"/>
  <c r="C720" i="2"/>
  <c r="A720" i="2"/>
  <c r="D719" i="2"/>
  <c r="C719" i="2"/>
  <c r="A719" i="2"/>
  <c r="D718" i="2"/>
  <c r="C718" i="2"/>
  <c r="A718" i="2"/>
  <c r="D717" i="2"/>
  <c r="C717" i="2"/>
  <c r="A717" i="2"/>
  <c r="D716" i="2"/>
  <c r="C716" i="2"/>
  <c r="A716" i="2"/>
  <c r="D715" i="2"/>
  <c r="C715" i="2"/>
  <c r="A715" i="2"/>
  <c r="D714" i="2"/>
  <c r="C714" i="2"/>
  <c r="A714" i="2"/>
  <c r="D713" i="2"/>
  <c r="C713" i="2"/>
  <c r="A713" i="2"/>
  <c r="D712" i="2"/>
  <c r="C712" i="2"/>
  <c r="A712" i="2"/>
  <c r="D711" i="2"/>
  <c r="C711" i="2"/>
  <c r="A711" i="2"/>
  <c r="D710" i="2"/>
  <c r="C710" i="2"/>
  <c r="A710" i="2"/>
  <c r="D709" i="2"/>
  <c r="C709" i="2"/>
  <c r="A709" i="2"/>
  <c r="D708" i="2"/>
  <c r="C708" i="2"/>
  <c r="A708" i="2"/>
  <c r="D707" i="2"/>
  <c r="C707" i="2"/>
  <c r="A707" i="2"/>
  <c r="D706" i="2"/>
  <c r="C706" i="2"/>
  <c r="A706" i="2"/>
  <c r="D705" i="2"/>
  <c r="C705" i="2"/>
  <c r="A705" i="2"/>
  <c r="D704" i="2"/>
  <c r="C704" i="2"/>
  <c r="A704" i="2"/>
  <c r="D703" i="2"/>
  <c r="C703" i="2"/>
  <c r="A703" i="2"/>
  <c r="D702" i="2"/>
  <c r="C702" i="2"/>
  <c r="A702" i="2"/>
  <c r="D701" i="2"/>
  <c r="C701" i="2"/>
  <c r="A701" i="2"/>
  <c r="D700" i="2"/>
  <c r="C700" i="2"/>
  <c r="A700" i="2"/>
  <c r="D699" i="2"/>
  <c r="C699" i="2"/>
  <c r="A699" i="2"/>
  <c r="D698" i="2"/>
  <c r="C698" i="2"/>
  <c r="A698" i="2"/>
  <c r="D697" i="2"/>
  <c r="C697" i="2"/>
  <c r="A697" i="2"/>
  <c r="D696" i="2"/>
  <c r="C696" i="2"/>
  <c r="A696" i="2"/>
  <c r="D695" i="2"/>
  <c r="C695" i="2"/>
  <c r="A695" i="2"/>
  <c r="D694" i="2"/>
  <c r="C694" i="2"/>
  <c r="A694" i="2"/>
  <c r="D693" i="2"/>
  <c r="C693" i="2"/>
  <c r="A693" i="2"/>
  <c r="D692" i="2"/>
  <c r="C692" i="2"/>
  <c r="A692" i="2"/>
  <c r="D691" i="2"/>
  <c r="C691" i="2"/>
  <c r="A691" i="2"/>
  <c r="D690" i="2"/>
  <c r="C690" i="2"/>
  <c r="A690" i="2"/>
  <c r="D689" i="2"/>
  <c r="C689" i="2"/>
  <c r="A689" i="2"/>
  <c r="D688" i="2"/>
  <c r="C688" i="2"/>
  <c r="A688" i="2"/>
  <c r="D687" i="2"/>
  <c r="C687" i="2"/>
  <c r="A687" i="2"/>
  <c r="D686" i="2"/>
  <c r="C686" i="2"/>
  <c r="A686" i="2"/>
  <c r="D685" i="2"/>
  <c r="C685" i="2"/>
  <c r="A685" i="2"/>
  <c r="D684" i="2"/>
  <c r="C684" i="2"/>
  <c r="A684" i="2"/>
  <c r="D683" i="2"/>
  <c r="C683" i="2"/>
  <c r="A683" i="2"/>
  <c r="D682" i="2"/>
  <c r="C682" i="2"/>
  <c r="A682" i="2"/>
  <c r="D681" i="2"/>
  <c r="C681" i="2"/>
  <c r="A681" i="2"/>
  <c r="D680" i="2"/>
  <c r="C680" i="2"/>
  <c r="A680" i="2"/>
  <c r="D679" i="2"/>
  <c r="C679" i="2"/>
  <c r="A679" i="2"/>
  <c r="D678" i="2"/>
  <c r="C678" i="2"/>
  <c r="A678" i="2"/>
  <c r="D677" i="2"/>
  <c r="C677" i="2"/>
  <c r="A677" i="2"/>
  <c r="D676" i="2"/>
  <c r="C676" i="2"/>
  <c r="A676" i="2"/>
  <c r="D675" i="2"/>
  <c r="C675" i="2"/>
  <c r="A675" i="2"/>
  <c r="D674" i="2"/>
  <c r="C674" i="2"/>
  <c r="A674" i="2"/>
  <c r="D673" i="2"/>
  <c r="C673" i="2"/>
  <c r="A673" i="2"/>
  <c r="D672" i="2"/>
  <c r="C672" i="2"/>
  <c r="A672" i="2"/>
  <c r="D671" i="2"/>
  <c r="C671" i="2"/>
  <c r="A671" i="2"/>
  <c r="D670" i="2"/>
  <c r="C670" i="2"/>
  <c r="A670" i="2"/>
  <c r="D669" i="2"/>
  <c r="C669" i="2"/>
  <c r="A669" i="2"/>
  <c r="D668" i="2"/>
  <c r="C668" i="2"/>
  <c r="A668" i="2"/>
  <c r="D667" i="2"/>
  <c r="C667" i="2"/>
  <c r="A667" i="2"/>
  <c r="D666" i="2"/>
  <c r="C666" i="2"/>
  <c r="A666" i="2"/>
  <c r="D665" i="2"/>
  <c r="C665" i="2"/>
  <c r="A665" i="2"/>
  <c r="D664" i="2"/>
  <c r="C664" i="2"/>
  <c r="A664" i="2"/>
  <c r="D663" i="2"/>
  <c r="C663" i="2"/>
  <c r="A663" i="2"/>
  <c r="D662" i="2"/>
  <c r="C662" i="2"/>
  <c r="A662" i="2"/>
  <c r="D661" i="2"/>
  <c r="C661" i="2"/>
  <c r="A661" i="2"/>
  <c r="D660" i="2"/>
  <c r="C660" i="2"/>
  <c r="A660" i="2"/>
  <c r="D659" i="2"/>
  <c r="C659" i="2"/>
  <c r="A659" i="2"/>
  <c r="D658" i="2"/>
  <c r="C658" i="2"/>
  <c r="A658" i="2"/>
  <c r="D657" i="2"/>
  <c r="C657" i="2"/>
  <c r="A657" i="2"/>
  <c r="D656" i="2"/>
  <c r="C656" i="2"/>
  <c r="A656" i="2"/>
  <c r="D655" i="2"/>
  <c r="C655" i="2"/>
  <c r="A655" i="2"/>
  <c r="D654" i="2"/>
  <c r="C654" i="2"/>
  <c r="A654" i="2"/>
  <c r="D653" i="2"/>
  <c r="C653" i="2"/>
  <c r="A653" i="2"/>
  <c r="D652" i="2"/>
  <c r="C652" i="2"/>
  <c r="A652" i="2"/>
  <c r="D651" i="2"/>
  <c r="C651" i="2"/>
  <c r="A651" i="2"/>
  <c r="D650" i="2"/>
  <c r="C650" i="2"/>
  <c r="A650" i="2"/>
  <c r="D649" i="2"/>
  <c r="C649" i="2"/>
  <c r="A649" i="2"/>
  <c r="D648" i="2"/>
  <c r="C648" i="2"/>
  <c r="A648" i="2"/>
  <c r="D647" i="2"/>
  <c r="C647" i="2"/>
  <c r="A647" i="2"/>
  <c r="D646" i="2"/>
  <c r="C646" i="2"/>
  <c r="A646" i="2"/>
  <c r="D645" i="2"/>
  <c r="C645" i="2"/>
  <c r="A645" i="2"/>
  <c r="D644" i="2"/>
  <c r="C644" i="2"/>
  <c r="A644" i="2"/>
  <c r="D643" i="2"/>
  <c r="C643" i="2"/>
  <c r="A643" i="2"/>
  <c r="D642" i="2"/>
  <c r="C642" i="2"/>
  <c r="A642" i="2"/>
  <c r="D641" i="2"/>
  <c r="C641" i="2"/>
  <c r="A641" i="2"/>
  <c r="D640" i="2"/>
  <c r="C640" i="2"/>
  <c r="A640" i="2"/>
  <c r="D639" i="2"/>
  <c r="C639" i="2"/>
  <c r="A639" i="2"/>
  <c r="D638" i="2"/>
  <c r="C638" i="2"/>
  <c r="A638" i="2"/>
  <c r="D637" i="2"/>
  <c r="C637" i="2"/>
  <c r="A637" i="2"/>
  <c r="D636" i="2"/>
  <c r="C636" i="2"/>
  <c r="A636" i="2"/>
  <c r="D635" i="2"/>
  <c r="C635" i="2"/>
  <c r="A635" i="2"/>
  <c r="D634" i="2"/>
  <c r="C634" i="2"/>
  <c r="A634" i="2"/>
  <c r="D633" i="2"/>
  <c r="C633" i="2"/>
  <c r="A633" i="2"/>
  <c r="D632" i="2"/>
  <c r="C632" i="2"/>
  <c r="A632" i="2"/>
  <c r="D631" i="2"/>
  <c r="C631" i="2"/>
  <c r="A631" i="2"/>
  <c r="D630" i="2"/>
  <c r="C630" i="2"/>
  <c r="A630" i="2"/>
  <c r="D629" i="2"/>
  <c r="C629" i="2"/>
  <c r="A629" i="2"/>
  <c r="D628" i="2"/>
  <c r="C628" i="2"/>
  <c r="A628" i="2"/>
  <c r="D627" i="2"/>
  <c r="C627" i="2"/>
  <c r="A627" i="2"/>
  <c r="D626" i="2"/>
  <c r="C626" i="2"/>
  <c r="A626" i="2"/>
  <c r="D625" i="2"/>
  <c r="C625" i="2"/>
  <c r="A625" i="2"/>
  <c r="D624" i="2"/>
  <c r="C624" i="2"/>
  <c r="A624" i="2"/>
  <c r="D623" i="2"/>
  <c r="C623" i="2"/>
  <c r="A623" i="2"/>
  <c r="D622" i="2"/>
  <c r="C622" i="2"/>
  <c r="A622" i="2"/>
  <c r="D621" i="2"/>
  <c r="C621" i="2"/>
  <c r="A621" i="2"/>
  <c r="D620" i="2"/>
  <c r="C620" i="2"/>
  <c r="A620" i="2"/>
  <c r="D619" i="2"/>
  <c r="C619" i="2"/>
  <c r="A619" i="2"/>
  <c r="D618" i="2"/>
  <c r="C618" i="2"/>
  <c r="A618" i="2"/>
  <c r="D617" i="2"/>
  <c r="C617" i="2"/>
  <c r="A617" i="2"/>
  <c r="D616" i="2"/>
  <c r="C616" i="2"/>
  <c r="A616" i="2"/>
  <c r="D615" i="2"/>
  <c r="C615" i="2"/>
  <c r="A615" i="2"/>
  <c r="D614" i="2"/>
  <c r="C614" i="2"/>
  <c r="A614" i="2"/>
  <c r="D613" i="2"/>
  <c r="C613" i="2"/>
  <c r="A613" i="2"/>
  <c r="D612" i="2"/>
  <c r="C612" i="2"/>
  <c r="A612" i="2"/>
  <c r="D611" i="2"/>
  <c r="C611" i="2"/>
  <c r="A611" i="2"/>
  <c r="D610" i="2"/>
  <c r="C610" i="2"/>
  <c r="A610" i="2"/>
  <c r="D609" i="2"/>
  <c r="C609" i="2"/>
  <c r="A609" i="2"/>
  <c r="D608" i="2"/>
  <c r="C608" i="2"/>
  <c r="A608" i="2"/>
  <c r="D607" i="2"/>
  <c r="C607" i="2"/>
  <c r="A607" i="2"/>
  <c r="D606" i="2"/>
  <c r="C606" i="2"/>
  <c r="A606" i="2"/>
  <c r="D605" i="2"/>
  <c r="C605" i="2"/>
  <c r="A605" i="2"/>
  <c r="D604" i="2"/>
  <c r="C604" i="2"/>
  <c r="A604" i="2"/>
  <c r="D603" i="2"/>
  <c r="C603" i="2"/>
  <c r="A603" i="2"/>
  <c r="D602" i="2"/>
  <c r="C602" i="2"/>
  <c r="A602" i="2"/>
  <c r="D601" i="2"/>
  <c r="C601" i="2"/>
  <c r="A601" i="2"/>
  <c r="D600" i="2"/>
  <c r="C600" i="2"/>
  <c r="A600" i="2"/>
  <c r="D599" i="2"/>
  <c r="C599" i="2"/>
  <c r="A599" i="2"/>
  <c r="D598" i="2"/>
  <c r="C598" i="2"/>
  <c r="A598" i="2"/>
  <c r="D597" i="2"/>
  <c r="C597" i="2"/>
  <c r="A597" i="2"/>
  <c r="D596" i="2"/>
  <c r="C596" i="2"/>
  <c r="A596" i="2"/>
  <c r="D595" i="2"/>
  <c r="C595" i="2"/>
  <c r="A595" i="2"/>
  <c r="D594" i="2"/>
  <c r="C594" i="2"/>
  <c r="A594" i="2"/>
  <c r="D593" i="2"/>
  <c r="C593" i="2"/>
  <c r="A593" i="2"/>
  <c r="D592" i="2"/>
  <c r="C592" i="2"/>
  <c r="A592" i="2"/>
  <c r="D591" i="2"/>
  <c r="C591" i="2"/>
  <c r="A591" i="2"/>
  <c r="D590" i="2"/>
  <c r="C590" i="2"/>
  <c r="A590" i="2"/>
  <c r="D589" i="2"/>
  <c r="C589" i="2"/>
  <c r="A589" i="2"/>
  <c r="D588" i="2"/>
  <c r="C588" i="2"/>
  <c r="A588" i="2"/>
  <c r="D587" i="2"/>
  <c r="C587" i="2"/>
  <c r="A587" i="2"/>
  <c r="D586" i="2"/>
  <c r="C586" i="2"/>
  <c r="A586" i="2"/>
  <c r="D585" i="2"/>
  <c r="C585" i="2"/>
  <c r="A585" i="2"/>
  <c r="D584" i="2"/>
  <c r="C584" i="2"/>
  <c r="A584" i="2"/>
  <c r="D583" i="2"/>
  <c r="C583" i="2"/>
  <c r="A583" i="2"/>
  <c r="D582" i="2"/>
  <c r="C582" i="2"/>
  <c r="A582" i="2"/>
  <c r="D581" i="2"/>
  <c r="C581" i="2"/>
  <c r="A581" i="2"/>
  <c r="D580" i="2"/>
  <c r="C580" i="2"/>
  <c r="A580" i="2"/>
  <c r="D579" i="2"/>
  <c r="C579" i="2"/>
  <c r="A579" i="2"/>
  <c r="D578" i="2"/>
  <c r="C578" i="2"/>
  <c r="A578" i="2"/>
  <c r="D577" i="2"/>
  <c r="C577" i="2"/>
  <c r="A577" i="2"/>
  <c r="D576" i="2"/>
  <c r="C576" i="2"/>
  <c r="A576" i="2"/>
  <c r="D575" i="2"/>
  <c r="C575" i="2"/>
  <c r="A575" i="2"/>
  <c r="D574" i="2"/>
  <c r="C574" i="2"/>
  <c r="A574" i="2"/>
  <c r="D573" i="2"/>
  <c r="C573" i="2"/>
  <c r="A573" i="2"/>
  <c r="D572" i="2"/>
  <c r="C572" i="2"/>
  <c r="A572" i="2"/>
  <c r="D571" i="2"/>
  <c r="C571" i="2"/>
  <c r="A571" i="2"/>
  <c r="D570" i="2"/>
  <c r="C570" i="2"/>
  <c r="A570" i="2"/>
  <c r="D569" i="2"/>
  <c r="C569" i="2"/>
  <c r="A569" i="2"/>
  <c r="D568" i="2"/>
  <c r="C568" i="2"/>
  <c r="A568" i="2"/>
  <c r="D567" i="2"/>
  <c r="C567" i="2"/>
  <c r="A567" i="2"/>
  <c r="D566" i="2"/>
  <c r="C566" i="2"/>
  <c r="A566" i="2"/>
  <c r="D565" i="2"/>
  <c r="C565" i="2"/>
  <c r="A565" i="2"/>
  <c r="D564" i="2"/>
  <c r="C564" i="2"/>
  <c r="A564" i="2"/>
  <c r="D563" i="2"/>
  <c r="C563" i="2"/>
  <c r="A563" i="2"/>
  <c r="D562" i="2"/>
  <c r="C562" i="2"/>
  <c r="A562" i="2"/>
  <c r="D561" i="2"/>
  <c r="C561" i="2"/>
  <c r="A561" i="2"/>
  <c r="D560" i="2"/>
  <c r="C560" i="2"/>
  <c r="A560" i="2"/>
  <c r="D559" i="2"/>
  <c r="C559" i="2"/>
  <c r="A559" i="2"/>
  <c r="D558" i="2"/>
  <c r="C558" i="2"/>
  <c r="A558" i="2"/>
  <c r="D557" i="2"/>
  <c r="C557" i="2"/>
  <c r="A557" i="2"/>
  <c r="D556" i="2"/>
  <c r="C556" i="2"/>
  <c r="A556" i="2"/>
  <c r="D555" i="2"/>
  <c r="C555" i="2"/>
  <c r="A555" i="2"/>
  <c r="D554" i="2"/>
  <c r="C554" i="2"/>
  <c r="A554" i="2"/>
  <c r="D553" i="2"/>
  <c r="C553" i="2"/>
  <c r="A553" i="2"/>
  <c r="D552" i="2"/>
  <c r="C552" i="2"/>
  <c r="A552" i="2"/>
  <c r="D551" i="2"/>
  <c r="C551" i="2"/>
  <c r="A551" i="2"/>
  <c r="D550" i="2"/>
  <c r="C550" i="2"/>
  <c r="A550" i="2"/>
  <c r="D549" i="2"/>
  <c r="C549" i="2"/>
  <c r="A549" i="2"/>
  <c r="D548" i="2"/>
  <c r="C548" i="2"/>
  <c r="A548" i="2"/>
  <c r="D547" i="2"/>
  <c r="C547" i="2"/>
  <c r="A547" i="2"/>
  <c r="D546" i="2"/>
  <c r="C546" i="2"/>
  <c r="A546" i="2"/>
  <c r="D545" i="2"/>
  <c r="C545" i="2"/>
  <c r="A545" i="2"/>
  <c r="D544" i="2"/>
  <c r="C544" i="2"/>
  <c r="A544" i="2"/>
  <c r="D543" i="2"/>
  <c r="C543" i="2"/>
  <c r="A543" i="2"/>
  <c r="D542" i="2"/>
  <c r="C542" i="2"/>
  <c r="A542" i="2"/>
  <c r="D541" i="2"/>
  <c r="C541" i="2"/>
  <c r="A541" i="2"/>
  <c r="D540" i="2"/>
  <c r="C540" i="2"/>
  <c r="A540" i="2"/>
  <c r="D539" i="2"/>
  <c r="C539" i="2"/>
  <c r="A539" i="2"/>
  <c r="D538" i="2"/>
  <c r="C538" i="2"/>
  <c r="A538" i="2"/>
  <c r="D537" i="2"/>
  <c r="C537" i="2"/>
  <c r="A537" i="2"/>
  <c r="D536" i="2"/>
  <c r="C536" i="2"/>
  <c r="A536" i="2"/>
  <c r="D535" i="2"/>
  <c r="C535" i="2"/>
  <c r="A535" i="2"/>
  <c r="D534" i="2"/>
  <c r="C534" i="2"/>
  <c r="A534" i="2"/>
  <c r="D533" i="2"/>
  <c r="C533" i="2"/>
  <c r="A533" i="2"/>
  <c r="D532" i="2"/>
  <c r="C532" i="2"/>
  <c r="A532" i="2"/>
  <c r="D531" i="2"/>
  <c r="C531" i="2"/>
  <c r="A531" i="2"/>
  <c r="D530" i="2"/>
  <c r="C530" i="2"/>
  <c r="A530" i="2"/>
  <c r="D529" i="2"/>
  <c r="C529" i="2"/>
  <c r="A529" i="2"/>
  <c r="D528" i="2"/>
  <c r="C528" i="2"/>
  <c r="A528" i="2"/>
  <c r="D527" i="2"/>
  <c r="C527" i="2"/>
  <c r="A527" i="2"/>
  <c r="D526" i="2"/>
  <c r="C526" i="2"/>
  <c r="A526" i="2"/>
  <c r="D525" i="2"/>
  <c r="C525" i="2"/>
  <c r="A525" i="2"/>
  <c r="D524" i="2"/>
  <c r="C524" i="2"/>
  <c r="A524" i="2"/>
  <c r="D523" i="2"/>
  <c r="C523" i="2"/>
  <c r="A523" i="2"/>
  <c r="D522" i="2"/>
  <c r="C522" i="2"/>
  <c r="A522" i="2"/>
  <c r="D521" i="2"/>
  <c r="C521" i="2"/>
  <c r="A521" i="2"/>
  <c r="D520" i="2"/>
  <c r="C520" i="2"/>
  <c r="A520" i="2"/>
  <c r="D519" i="2"/>
  <c r="C519" i="2"/>
  <c r="A519" i="2"/>
  <c r="D518" i="2"/>
  <c r="C518" i="2"/>
  <c r="A518" i="2"/>
  <c r="D517" i="2"/>
  <c r="C517" i="2"/>
  <c r="A517" i="2"/>
  <c r="D516" i="2"/>
  <c r="C516" i="2"/>
  <c r="A516" i="2"/>
  <c r="D515" i="2"/>
  <c r="C515" i="2"/>
  <c r="A515" i="2"/>
  <c r="D514" i="2"/>
  <c r="C514" i="2"/>
  <c r="A514" i="2"/>
  <c r="D513" i="2"/>
  <c r="C513" i="2"/>
  <c r="A513" i="2"/>
  <c r="D512" i="2"/>
  <c r="C512" i="2"/>
  <c r="A512" i="2"/>
  <c r="D511" i="2"/>
  <c r="C511" i="2"/>
  <c r="A511" i="2"/>
  <c r="D510" i="2"/>
  <c r="C510" i="2"/>
  <c r="A510" i="2"/>
  <c r="D509" i="2"/>
  <c r="C509" i="2"/>
  <c r="A509" i="2"/>
  <c r="D508" i="2"/>
  <c r="C508" i="2"/>
  <c r="A508" i="2"/>
  <c r="D507" i="2"/>
  <c r="C507" i="2"/>
  <c r="A507" i="2"/>
  <c r="D506" i="2"/>
  <c r="C506" i="2"/>
  <c r="A506" i="2"/>
  <c r="D505" i="2"/>
  <c r="C505" i="2"/>
  <c r="A505" i="2"/>
  <c r="D504" i="2"/>
  <c r="C504" i="2"/>
  <c r="A504" i="2"/>
  <c r="D503" i="2"/>
  <c r="C503" i="2"/>
  <c r="A503" i="2"/>
  <c r="D502" i="2"/>
  <c r="C502" i="2"/>
  <c r="A502" i="2"/>
  <c r="D501" i="2"/>
  <c r="C501" i="2"/>
  <c r="A501" i="2"/>
  <c r="D500" i="2"/>
  <c r="C500" i="2"/>
  <c r="A500" i="2"/>
  <c r="D499" i="2"/>
  <c r="C499" i="2"/>
  <c r="A499" i="2"/>
  <c r="D498" i="2"/>
  <c r="C498" i="2"/>
  <c r="A498" i="2"/>
  <c r="D497" i="2"/>
  <c r="C497" i="2"/>
  <c r="A497" i="2"/>
  <c r="D496" i="2"/>
  <c r="C496" i="2"/>
  <c r="A496" i="2"/>
  <c r="D495" i="2"/>
  <c r="C495" i="2"/>
  <c r="A495" i="2"/>
  <c r="D494" i="2"/>
  <c r="C494" i="2"/>
  <c r="A494" i="2"/>
  <c r="D493" i="2"/>
  <c r="C493" i="2"/>
  <c r="A493" i="2"/>
  <c r="D492" i="2"/>
  <c r="C492" i="2"/>
  <c r="A492" i="2"/>
  <c r="D491" i="2"/>
  <c r="C491" i="2"/>
  <c r="A491" i="2"/>
  <c r="D490" i="2"/>
  <c r="C490" i="2"/>
  <c r="A490" i="2"/>
  <c r="D489" i="2"/>
  <c r="C489" i="2"/>
  <c r="A489" i="2"/>
  <c r="D488" i="2"/>
  <c r="C488" i="2"/>
  <c r="A488" i="2"/>
  <c r="D487" i="2"/>
  <c r="C487" i="2"/>
  <c r="A487" i="2"/>
  <c r="D486" i="2"/>
  <c r="C486" i="2"/>
  <c r="A486" i="2"/>
  <c r="D485" i="2"/>
  <c r="C485" i="2"/>
  <c r="A485" i="2"/>
  <c r="D484" i="2"/>
  <c r="C484" i="2"/>
  <c r="A484" i="2"/>
  <c r="D483" i="2"/>
  <c r="C483" i="2"/>
  <c r="A483" i="2"/>
  <c r="D482" i="2"/>
  <c r="C482" i="2"/>
  <c r="A482" i="2"/>
  <c r="D481" i="2"/>
  <c r="C481" i="2"/>
  <c r="A481" i="2"/>
  <c r="D480" i="2"/>
  <c r="C480" i="2"/>
  <c r="A480" i="2"/>
  <c r="D479" i="2"/>
  <c r="C479" i="2"/>
  <c r="A479" i="2"/>
  <c r="D478" i="2"/>
  <c r="C478" i="2"/>
  <c r="A478" i="2"/>
  <c r="D477" i="2"/>
  <c r="C477" i="2"/>
  <c r="A477" i="2"/>
  <c r="D476" i="2"/>
  <c r="C476" i="2"/>
  <c r="A476" i="2"/>
  <c r="D475" i="2"/>
  <c r="C475" i="2"/>
  <c r="A475" i="2"/>
  <c r="D474" i="2"/>
  <c r="C474" i="2"/>
  <c r="A474" i="2"/>
  <c r="D473" i="2"/>
  <c r="C473" i="2"/>
  <c r="A473" i="2"/>
  <c r="D472" i="2"/>
  <c r="C472" i="2"/>
  <c r="A472" i="2"/>
  <c r="D471" i="2"/>
  <c r="C471" i="2"/>
  <c r="A471" i="2"/>
  <c r="D470" i="2"/>
  <c r="C470" i="2"/>
  <c r="A470" i="2"/>
  <c r="D469" i="2"/>
  <c r="C469" i="2"/>
  <c r="A469" i="2"/>
  <c r="D468" i="2"/>
  <c r="C468" i="2"/>
  <c r="A468" i="2"/>
  <c r="D467" i="2"/>
  <c r="C467" i="2"/>
  <c r="A467" i="2"/>
  <c r="D466" i="2"/>
  <c r="C466" i="2"/>
  <c r="A466" i="2"/>
  <c r="D465" i="2"/>
  <c r="C465" i="2"/>
  <c r="A465" i="2"/>
  <c r="D464" i="2"/>
  <c r="C464" i="2"/>
  <c r="A464" i="2"/>
  <c r="D463" i="2"/>
  <c r="C463" i="2"/>
  <c r="A463" i="2"/>
  <c r="D462" i="2"/>
  <c r="C462" i="2"/>
  <c r="A462" i="2"/>
  <c r="D461" i="2"/>
  <c r="C461" i="2"/>
  <c r="A461" i="2"/>
  <c r="D460" i="2"/>
  <c r="C460" i="2"/>
  <c r="A460" i="2"/>
  <c r="D459" i="2"/>
  <c r="C459" i="2"/>
  <c r="A459" i="2"/>
  <c r="D458" i="2"/>
  <c r="C458" i="2"/>
  <c r="A458" i="2"/>
  <c r="D457" i="2"/>
  <c r="C457" i="2"/>
  <c r="A457" i="2"/>
  <c r="D456" i="2"/>
  <c r="C456" i="2"/>
  <c r="A456" i="2"/>
  <c r="D455" i="2"/>
  <c r="C455" i="2"/>
  <c r="A455" i="2"/>
  <c r="D454" i="2"/>
  <c r="C454" i="2"/>
  <c r="A454" i="2"/>
  <c r="D453" i="2"/>
  <c r="C453" i="2"/>
  <c r="A453" i="2"/>
  <c r="D452" i="2"/>
  <c r="C452" i="2"/>
  <c r="A452" i="2"/>
  <c r="D451" i="2"/>
  <c r="C451" i="2"/>
  <c r="A451" i="2"/>
  <c r="D450" i="2"/>
  <c r="C450" i="2"/>
  <c r="A450" i="2"/>
  <c r="D449" i="2"/>
  <c r="C449" i="2"/>
  <c r="A449" i="2"/>
  <c r="D448" i="2"/>
  <c r="C448" i="2"/>
  <c r="A448" i="2"/>
  <c r="D447" i="2"/>
  <c r="C447" i="2"/>
  <c r="A447" i="2"/>
  <c r="D446" i="2"/>
  <c r="C446" i="2"/>
  <c r="A446" i="2"/>
  <c r="D445" i="2"/>
  <c r="C445" i="2"/>
  <c r="A445" i="2"/>
  <c r="D444" i="2"/>
  <c r="C444" i="2"/>
  <c r="A444" i="2"/>
  <c r="D443" i="2"/>
  <c r="C443" i="2"/>
  <c r="A443" i="2"/>
  <c r="D442" i="2"/>
  <c r="C442" i="2"/>
  <c r="A442" i="2"/>
  <c r="D441" i="2"/>
  <c r="C441" i="2"/>
  <c r="A441" i="2"/>
  <c r="D440" i="2"/>
  <c r="C440" i="2"/>
  <c r="A440" i="2"/>
  <c r="D439" i="2"/>
  <c r="C439" i="2"/>
  <c r="A439" i="2"/>
  <c r="D438" i="2"/>
  <c r="C438" i="2"/>
  <c r="A438" i="2"/>
  <c r="D437" i="2"/>
  <c r="C437" i="2"/>
  <c r="A437" i="2"/>
  <c r="D436" i="2"/>
  <c r="C436" i="2"/>
  <c r="A436" i="2"/>
  <c r="D435" i="2"/>
  <c r="C435" i="2"/>
  <c r="A435" i="2"/>
  <c r="D434" i="2"/>
  <c r="C434" i="2"/>
  <c r="A434" i="2"/>
  <c r="D433" i="2"/>
  <c r="C433" i="2"/>
  <c r="A433" i="2"/>
  <c r="D432" i="2"/>
  <c r="C432" i="2"/>
  <c r="A432" i="2"/>
  <c r="D431" i="2"/>
  <c r="C431" i="2"/>
  <c r="A431" i="2"/>
  <c r="D430" i="2"/>
  <c r="C430" i="2"/>
  <c r="A430" i="2"/>
  <c r="D429" i="2"/>
  <c r="C429" i="2"/>
  <c r="A429" i="2"/>
  <c r="D428" i="2"/>
  <c r="C428" i="2"/>
  <c r="A428" i="2"/>
  <c r="D427" i="2"/>
  <c r="C427" i="2"/>
  <c r="A427" i="2"/>
  <c r="D426" i="2"/>
  <c r="C426" i="2"/>
  <c r="A426" i="2"/>
  <c r="D425" i="2"/>
  <c r="C425" i="2"/>
  <c r="A425" i="2"/>
  <c r="D424" i="2"/>
  <c r="C424" i="2"/>
  <c r="A424" i="2"/>
  <c r="D423" i="2"/>
  <c r="C423" i="2"/>
  <c r="A423" i="2"/>
  <c r="D422" i="2"/>
  <c r="C422" i="2"/>
  <c r="A422" i="2"/>
  <c r="D421" i="2"/>
  <c r="C421" i="2"/>
  <c r="A421" i="2"/>
  <c r="D420" i="2"/>
  <c r="C420" i="2"/>
  <c r="A420" i="2"/>
  <c r="D419" i="2"/>
  <c r="C419" i="2"/>
  <c r="A419" i="2"/>
  <c r="D418" i="2"/>
  <c r="C418" i="2"/>
  <c r="A418" i="2"/>
  <c r="D417" i="2"/>
  <c r="C417" i="2"/>
  <c r="A417" i="2"/>
  <c r="D416" i="2"/>
  <c r="C416" i="2"/>
  <c r="A416" i="2"/>
  <c r="D415" i="2"/>
  <c r="C415" i="2"/>
  <c r="A415" i="2"/>
  <c r="D414" i="2"/>
  <c r="C414" i="2"/>
  <c r="A414" i="2"/>
  <c r="D413" i="2"/>
  <c r="C413" i="2"/>
  <c r="A413" i="2"/>
  <c r="D412" i="2"/>
  <c r="C412" i="2"/>
  <c r="A412" i="2"/>
  <c r="D411" i="2"/>
  <c r="C411" i="2"/>
  <c r="A411" i="2"/>
  <c r="D410" i="2"/>
  <c r="C410" i="2"/>
  <c r="A410" i="2"/>
  <c r="D409" i="2"/>
  <c r="C409" i="2"/>
  <c r="A409" i="2"/>
  <c r="D408" i="2"/>
  <c r="C408" i="2"/>
  <c r="A408" i="2"/>
  <c r="D407" i="2"/>
  <c r="C407" i="2"/>
  <c r="A407" i="2"/>
  <c r="D406" i="2"/>
  <c r="C406" i="2"/>
  <c r="A406" i="2"/>
  <c r="D405" i="2"/>
  <c r="C405" i="2"/>
  <c r="A405" i="2"/>
  <c r="D404" i="2"/>
  <c r="C404" i="2"/>
  <c r="A404" i="2"/>
  <c r="D403" i="2"/>
  <c r="C403" i="2"/>
  <c r="A403" i="2"/>
  <c r="D402" i="2"/>
  <c r="C402" i="2"/>
  <c r="A402" i="2"/>
  <c r="D401" i="2"/>
  <c r="C401" i="2"/>
  <c r="A401" i="2"/>
  <c r="D400" i="2"/>
  <c r="C400" i="2"/>
  <c r="A400" i="2"/>
  <c r="D399" i="2"/>
  <c r="C399" i="2"/>
  <c r="A399" i="2"/>
  <c r="D398" i="2"/>
  <c r="C398" i="2"/>
  <c r="A398" i="2"/>
  <c r="D397" i="2"/>
  <c r="C397" i="2"/>
  <c r="A397" i="2"/>
  <c r="D396" i="2"/>
  <c r="C396" i="2"/>
  <c r="A396" i="2"/>
  <c r="D395" i="2"/>
  <c r="C395" i="2"/>
  <c r="A395" i="2"/>
  <c r="D394" i="2"/>
  <c r="C394" i="2"/>
  <c r="A394" i="2"/>
  <c r="D393" i="2"/>
  <c r="C393" i="2"/>
  <c r="A393" i="2"/>
  <c r="D392" i="2"/>
  <c r="C392" i="2"/>
  <c r="A392" i="2"/>
  <c r="D391" i="2"/>
  <c r="C391" i="2"/>
  <c r="A391" i="2"/>
  <c r="D390" i="2"/>
  <c r="C390" i="2"/>
  <c r="A390" i="2"/>
  <c r="D389" i="2"/>
  <c r="C389" i="2"/>
  <c r="A389" i="2"/>
  <c r="D388" i="2"/>
  <c r="C388" i="2"/>
  <c r="A388" i="2"/>
  <c r="D387" i="2"/>
  <c r="C387" i="2"/>
  <c r="A387" i="2"/>
  <c r="D386" i="2"/>
  <c r="C386" i="2"/>
  <c r="A386" i="2"/>
  <c r="D385" i="2"/>
  <c r="C385" i="2"/>
  <c r="A385" i="2"/>
  <c r="D384" i="2"/>
  <c r="C384" i="2"/>
  <c r="A384" i="2"/>
  <c r="D383" i="2"/>
  <c r="C383" i="2"/>
  <c r="A383" i="2"/>
  <c r="D382" i="2"/>
  <c r="C382" i="2"/>
  <c r="A382" i="2"/>
  <c r="D381" i="2"/>
  <c r="C381" i="2"/>
  <c r="A381" i="2"/>
  <c r="D380" i="2"/>
  <c r="C380" i="2"/>
  <c r="A380" i="2"/>
  <c r="D379" i="2"/>
  <c r="C379" i="2"/>
  <c r="A379" i="2"/>
  <c r="D378" i="2"/>
  <c r="C378" i="2"/>
  <c r="A378" i="2"/>
  <c r="D377" i="2"/>
  <c r="C377" i="2"/>
  <c r="A377" i="2"/>
  <c r="D376" i="2"/>
  <c r="C376" i="2"/>
  <c r="A376" i="2"/>
  <c r="D375" i="2"/>
  <c r="C375" i="2"/>
  <c r="A375" i="2"/>
  <c r="D374" i="2"/>
  <c r="C374" i="2"/>
  <c r="A374" i="2"/>
  <c r="D373" i="2"/>
  <c r="C373" i="2"/>
  <c r="A373" i="2"/>
  <c r="D372" i="2"/>
  <c r="C372" i="2"/>
  <c r="A372" i="2"/>
  <c r="D371" i="2"/>
  <c r="C371" i="2"/>
  <c r="A371" i="2"/>
  <c r="D370" i="2"/>
  <c r="C370" i="2"/>
  <c r="A370" i="2"/>
  <c r="D369" i="2"/>
  <c r="C369" i="2"/>
  <c r="A369" i="2"/>
  <c r="D368" i="2"/>
  <c r="C368" i="2"/>
  <c r="A368" i="2"/>
  <c r="D367" i="2"/>
  <c r="C367" i="2"/>
  <c r="A367" i="2"/>
  <c r="D366" i="2"/>
  <c r="C366" i="2"/>
  <c r="A366" i="2"/>
  <c r="D365" i="2"/>
  <c r="C365" i="2"/>
  <c r="A365" i="2"/>
  <c r="D364" i="2"/>
  <c r="C364" i="2"/>
  <c r="A364" i="2"/>
  <c r="D363" i="2"/>
  <c r="C363" i="2"/>
  <c r="A363" i="2"/>
  <c r="D362" i="2"/>
  <c r="C362" i="2"/>
  <c r="A362" i="2"/>
  <c r="D361" i="2"/>
  <c r="C361" i="2"/>
  <c r="A361" i="2"/>
  <c r="D360" i="2"/>
  <c r="C360" i="2"/>
  <c r="A360" i="2"/>
  <c r="D359" i="2"/>
  <c r="C359" i="2"/>
  <c r="A359" i="2"/>
  <c r="D358" i="2"/>
  <c r="C358" i="2"/>
  <c r="A358" i="2"/>
  <c r="D357" i="2"/>
  <c r="C357" i="2"/>
  <c r="A357" i="2"/>
  <c r="D356" i="2"/>
  <c r="C356" i="2"/>
  <c r="A356" i="2"/>
  <c r="D355" i="2"/>
  <c r="C355" i="2"/>
  <c r="A355" i="2"/>
  <c r="D354" i="2"/>
  <c r="C354" i="2"/>
  <c r="A354" i="2"/>
  <c r="D353" i="2"/>
  <c r="C353" i="2"/>
  <c r="A353" i="2"/>
  <c r="D352" i="2"/>
  <c r="C352" i="2"/>
  <c r="A352" i="2"/>
  <c r="D351" i="2"/>
  <c r="C351" i="2"/>
  <c r="A351" i="2"/>
  <c r="D350" i="2"/>
  <c r="C350" i="2"/>
  <c r="A350" i="2"/>
  <c r="D349" i="2"/>
  <c r="C349" i="2"/>
  <c r="A349" i="2"/>
  <c r="D348" i="2"/>
  <c r="C348" i="2"/>
  <c r="A348" i="2"/>
  <c r="D347" i="2"/>
  <c r="C347" i="2"/>
  <c r="A347" i="2"/>
  <c r="D346" i="2"/>
  <c r="C346" i="2"/>
  <c r="A346" i="2"/>
  <c r="D345" i="2"/>
  <c r="C345" i="2"/>
  <c r="A345" i="2"/>
  <c r="D344" i="2"/>
  <c r="C344" i="2"/>
  <c r="A344" i="2"/>
  <c r="D343" i="2"/>
  <c r="C343" i="2"/>
  <c r="A343" i="2"/>
  <c r="D342" i="2"/>
  <c r="C342" i="2"/>
  <c r="A342" i="2"/>
  <c r="D341" i="2"/>
  <c r="C341" i="2"/>
  <c r="A341" i="2"/>
  <c r="D340" i="2"/>
  <c r="C340" i="2"/>
  <c r="A340" i="2"/>
  <c r="D339" i="2"/>
  <c r="C339" i="2"/>
  <c r="A339" i="2"/>
  <c r="D338" i="2"/>
  <c r="C338" i="2"/>
  <c r="A338" i="2"/>
  <c r="D337" i="2"/>
  <c r="C337" i="2"/>
  <c r="A337" i="2"/>
  <c r="D336" i="2"/>
  <c r="C336" i="2"/>
  <c r="A336" i="2"/>
  <c r="D335" i="2"/>
  <c r="C335" i="2"/>
  <c r="A335" i="2"/>
  <c r="D334" i="2"/>
  <c r="C334" i="2"/>
  <c r="A334" i="2"/>
  <c r="D333" i="2"/>
  <c r="C333" i="2"/>
  <c r="A333" i="2"/>
  <c r="D332" i="2"/>
  <c r="C332" i="2"/>
  <c r="A332" i="2"/>
  <c r="D331" i="2"/>
  <c r="C331" i="2"/>
  <c r="A331" i="2"/>
  <c r="D330" i="2"/>
  <c r="C330" i="2"/>
  <c r="A330" i="2"/>
  <c r="D329" i="2"/>
  <c r="C329" i="2"/>
  <c r="A329" i="2"/>
  <c r="D328" i="2"/>
  <c r="C328" i="2"/>
  <c r="A328" i="2"/>
  <c r="D327" i="2"/>
  <c r="C327" i="2"/>
  <c r="A327" i="2"/>
  <c r="D326" i="2"/>
  <c r="C326" i="2"/>
  <c r="A326" i="2"/>
  <c r="D325" i="2"/>
  <c r="C325" i="2"/>
  <c r="A325" i="2"/>
  <c r="D324" i="2"/>
  <c r="C324" i="2"/>
  <c r="A324" i="2"/>
  <c r="D323" i="2"/>
  <c r="C323" i="2"/>
  <c r="A323" i="2"/>
  <c r="D322" i="2"/>
  <c r="C322" i="2"/>
  <c r="A322" i="2"/>
  <c r="D321" i="2"/>
  <c r="C321" i="2"/>
  <c r="A321" i="2"/>
  <c r="D320" i="2"/>
  <c r="C320" i="2"/>
  <c r="A320" i="2"/>
  <c r="D319" i="2"/>
  <c r="C319" i="2"/>
  <c r="A319" i="2"/>
  <c r="D318" i="2"/>
  <c r="C318" i="2"/>
  <c r="A318" i="2"/>
  <c r="D317" i="2"/>
  <c r="C317" i="2"/>
  <c r="A317" i="2"/>
  <c r="D316" i="2"/>
  <c r="C316" i="2"/>
  <c r="A316" i="2"/>
  <c r="D315" i="2"/>
  <c r="C315" i="2"/>
  <c r="A315" i="2"/>
  <c r="D314" i="2"/>
  <c r="C314" i="2"/>
  <c r="A314" i="2"/>
  <c r="D313" i="2"/>
  <c r="C313" i="2"/>
  <c r="A313" i="2"/>
  <c r="D312" i="2"/>
  <c r="C312" i="2"/>
  <c r="A312" i="2"/>
  <c r="D311" i="2"/>
  <c r="C311" i="2"/>
  <c r="A311" i="2"/>
  <c r="D310" i="2"/>
  <c r="C310" i="2"/>
  <c r="A310" i="2"/>
  <c r="D309" i="2"/>
  <c r="C309" i="2"/>
  <c r="A309" i="2"/>
  <c r="D308" i="2"/>
  <c r="C308" i="2"/>
  <c r="A308" i="2"/>
  <c r="D307" i="2"/>
  <c r="C307" i="2"/>
  <c r="A307" i="2"/>
  <c r="D306" i="2"/>
  <c r="C306" i="2"/>
  <c r="A306" i="2"/>
  <c r="D305" i="2"/>
  <c r="C305" i="2"/>
  <c r="A305" i="2"/>
  <c r="D304" i="2"/>
  <c r="C304" i="2"/>
  <c r="A304" i="2"/>
  <c r="D303" i="2"/>
  <c r="C303" i="2"/>
  <c r="A303" i="2"/>
  <c r="D302" i="2"/>
  <c r="C302" i="2"/>
  <c r="A302" i="2"/>
  <c r="D301" i="2"/>
  <c r="C301" i="2"/>
  <c r="A301" i="2"/>
  <c r="D300" i="2"/>
  <c r="C300" i="2"/>
  <c r="A300" i="2"/>
  <c r="D299" i="2"/>
  <c r="C299" i="2"/>
  <c r="A299" i="2"/>
  <c r="D298" i="2"/>
  <c r="C298" i="2"/>
  <c r="A298" i="2"/>
  <c r="D297" i="2"/>
  <c r="C297" i="2"/>
  <c r="A297" i="2"/>
  <c r="D296" i="2"/>
  <c r="C296" i="2"/>
  <c r="A296" i="2"/>
  <c r="D295" i="2"/>
  <c r="C295" i="2"/>
  <c r="A295" i="2"/>
  <c r="D294" i="2"/>
  <c r="C294" i="2"/>
  <c r="A294" i="2"/>
  <c r="D293" i="2"/>
  <c r="C293" i="2"/>
  <c r="A293" i="2"/>
  <c r="D292" i="2"/>
  <c r="C292" i="2"/>
  <c r="A292" i="2"/>
  <c r="D291" i="2"/>
  <c r="C291" i="2"/>
  <c r="A291" i="2"/>
  <c r="D290" i="2"/>
  <c r="C290" i="2"/>
  <c r="A290" i="2"/>
  <c r="D289" i="2"/>
  <c r="C289" i="2"/>
  <c r="A289" i="2"/>
  <c r="D288" i="2"/>
  <c r="C288" i="2"/>
  <c r="A288" i="2"/>
  <c r="D287" i="2"/>
  <c r="C287" i="2"/>
  <c r="A287" i="2"/>
  <c r="D286" i="2"/>
  <c r="C286" i="2"/>
  <c r="A286" i="2"/>
  <c r="D285" i="2"/>
  <c r="C285" i="2"/>
  <c r="A285" i="2"/>
  <c r="D284" i="2"/>
  <c r="C284" i="2"/>
  <c r="A284" i="2"/>
  <c r="D283" i="2"/>
  <c r="C283" i="2"/>
  <c r="A283" i="2"/>
  <c r="D282" i="2"/>
  <c r="C282" i="2"/>
  <c r="A282" i="2"/>
  <c r="D281" i="2"/>
  <c r="C281" i="2"/>
  <c r="A281" i="2"/>
  <c r="D280" i="2"/>
  <c r="C280" i="2"/>
  <c r="A280" i="2"/>
  <c r="D279" i="2"/>
  <c r="C279" i="2"/>
  <c r="A279" i="2"/>
  <c r="D278" i="2"/>
  <c r="C278" i="2"/>
  <c r="A278" i="2"/>
  <c r="D277" i="2"/>
  <c r="C277" i="2"/>
  <c r="A277" i="2"/>
  <c r="D276" i="2"/>
  <c r="C276" i="2"/>
  <c r="A276" i="2"/>
  <c r="D275" i="2"/>
  <c r="C275" i="2"/>
  <c r="A275" i="2"/>
  <c r="D274" i="2"/>
  <c r="C274" i="2"/>
  <c r="A274" i="2"/>
  <c r="D273" i="2"/>
  <c r="C273" i="2"/>
  <c r="A273" i="2"/>
  <c r="D272" i="2"/>
  <c r="C272" i="2"/>
  <c r="A272" i="2"/>
  <c r="D271" i="2"/>
  <c r="C271" i="2"/>
  <c r="A271" i="2"/>
  <c r="D270" i="2"/>
  <c r="C270" i="2"/>
  <c r="A270" i="2"/>
  <c r="D269" i="2"/>
  <c r="C269" i="2"/>
  <c r="A269" i="2"/>
  <c r="D268" i="2"/>
  <c r="C268" i="2"/>
  <c r="A268" i="2"/>
  <c r="D267" i="2"/>
  <c r="C267" i="2"/>
  <c r="A267" i="2"/>
  <c r="D266" i="2"/>
  <c r="C266" i="2"/>
  <c r="A266" i="2"/>
  <c r="D265" i="2"/>
  <c r="C265" i="2"/>
  <c r="A265" i="2"/>
  <c r="D264" i="2"/>
  <c r="C264" i="2"/>
  <c r="A264" i="2"/>
  <c r="D263" i="2"/>
  <c r="C263" i="2"/>
  <c r="A263" i="2"/>
  <c r="D262" i="2"/>
  <c r="C262" i="2"/>
  <c r="A262" i="2"/>
  <c r="D261" i="2"/>
  <c r="C261" i="2"/>
  <c r="A261" i="2"/>
  <c r="D260" i="2"/>
  <c r="C260" i="2"/>
  <c r="A260" i="2"/>
  <c r="D259" i="2"/>
  <c r="C259" i="2"/>
  <c r="A259" i="2"/>
  <c r="D258" i="2"/>
  <c r="C258" i="2"/>
  <c r="A258" i="2"/>
  <c r="D257" i="2"/>
  <c r="C257" i="2"/>
  <c r="A257" i="2"/>
  <c r="D256" i="2"/>
  <c r="C256" i="2"/>
  <c r="A256" i="2"/>
  <c r="D255" i="2"/>
  <c r="C255" i="2"/>
  <c r="A255" i="2"/>
  <c r="D254" i="2"/>
  <c r="C254" i="2"/>
  <c r="A254" i="2"/>
  <c r="D253" i="2"/>
  <c r="C253" i="2"/>
  <c r="A253" i="2"/>
  <c r="D252" i="2"/>
  <c r="C252" i="2"/>
  <c r="A252" i="2"/>
  <c r="D251" i="2"/>
  <c r="C251" i="2"/>
  <c r="A251" i="2"/>
  <c r="D250" i="2"/>
  <c r="C250" i="2"/>
  <c r="A250" i="2"/>
  <c r="D249" i="2"/>
  <c r="C249" i="2"/>
  <c r="A249" i="2"/>
  <c r="D248" i="2"/>
  <c r="C248" i="2"/>
  <c r="A248" i="2"/>
  <c r="D247" i="2"/>
  <c r="C247" i="2"/>
  <c r="A247" i="2"/>
  <c r="D246" i="2"/>
  <c r="C246" i="2"/>
  <c r="A246" i="2"/>
  <c r="D245" i="2"/>
  <c r="C245" i="2"/>
  <c r="A245" i="2"/>
  <c r="D244" i="2"/>
  <c r="C244" i="2"/>
  <c r="A244" i="2"/>
  <c r="D243" i="2"/>
  <c r="C243" i="2"/>
  <c r="A243" i="2"/>
  <c r="D242" i="2"/>
  <c r="C242" i="2"/>
  <c r="A242" i="2"/>
  <c r="D241" i="2"/>
  <c r="C241" i="2"/>
  <c r="A241" i="2"/>
  <c r="D240" i="2"/>
  <c r="C240" i="2"/>
  <c r="A240" i="2"/>
  <c r="D239" i="2"/>
  <c r="C239" i="2"/>
  <c r="A239" i="2"/>
  <c r="D238" i="2"/>
  <c r="C238" i="2"/>
  <c r="A238" i="2"/>
  <c r="D237" i="2"/>
  <c r="C237" i="2"/>
  <c r="A237" i="2"/>
  <c r="D236" i="2"/>
  <c r="C236" i="2"/>
  <c r="A236" i="2"/>
  <c r="D235" i="2"/>
  <c r="C235" i="2"/>
  <c r="A235" i="2"/>
  <c r="D234" i="2"/>
  <c r="C234" i="2"/>
  <c r="A234" i="2"/>
  <c r="D233" i="2"/>
  <c r="C233" i="2"/>
  <c r="A233" i="2"/>
  <c r="D232" i="2"/>
  <c r="C232" i="2"/>
  <c r="A232" i="2"/>
  <c r="D231" i="2"/>
  <c r="C231" i="2"/>
  <c r="A231" i="2"/>
  <c r="D230" i="2"/>
  <c r="C230" i="2"/>
  <c r="A230" i="2"/>
  <c r="D229" i="2"/>
  <c r="C229" i="2"/>
  <c r="A229" i="2"/>
  <c r="D228" i="2"/>
  <c r="C228" i="2"/>
  <c r="A228" i="2"/>
  <c r="D227" i="2"/>
  <c r="C227" i="2"/>
  <c r="A227" i="2"/>
  <c r="D226" i="2"/>
  <c r="C226" i="2"/>
  <c r="A226" i="2"/>
  <c r="D225" i="2"/>
  <c r="C225" i="2"/>
  <c r="A225" i="2"/>
  <c r="D224" i="2"/>
  <c r="C224" i="2"/>
  <c r="A224" i="2"/>
  <c r="D223" i="2"/>
  <c r="C223" i="2"/>
  <c r="A223" i="2"/>
  <c r="D222" i="2"/>
  <c r="C222" i="2"/>
  <c r="A222" i="2"/>
  <c r="D221" i="2"/>
  <c r="C221" i="2"/>
  <c r="A221" i="2"/>
  <c r="D220" i="2"/>
  <c r="C220" i="2"/>
  <c r="A220" i="2"/>
  <c r="D219" i="2"/>
  <c r="C219" i="2"/>
  <c r="A219" i="2"/>
  <c r="D218" i="2"/>
  <c r="C218" i="2"/>
  <c r="A218" i="2"/>
  <c r="D217" i="2"/>
  <c r="C217" i="2"/>
  <c r="A217" i="2"/>
  <c r="D216" i="2"/>
  <c r="C216" i="2"/>
  <c r="A216" i="2"/>
  <c r="D215" i="2"/>
  <c r="C215" i="2"/>
  <c r="A215" i="2"/>
  <c r="D214" i="2"/>
  <c r="C214" i="2"/>
  <c r="A214" i="2"/>
  <c r="D213" i="2"/>
  <c r="C213" i="2"/>
  <c r="A213" i="2"/>
  <c r="D212" i="2"/>
  <c r="C212" i="2"/>
  <c r="A212" i="2"/>
  <c r="D211" i="2"/>
  <c r="C211" i="2"/>
  <c r="A211" i="2"/>
  <c r="D210" i="2"/>
  <c r="C210" i="2"/>
  <c r="A210" i="2"/>
  <c r="D209" i="2"/>
  <c r="C209" i="2"/>
  <c r="A209" i="2"/>
  <c r="D208" i="2"/>
  <c r="C208" i="2"/>
  <c r="A208" i="2"/>
  <c r="D207" i="2"/>
  <c r="C207" i="2"/>
  <c r="A207" i="2"/>
  <c r="D206" i="2"/>
  <c r="C206" i="2"/>
  <c r="A206" i="2"/>
  <c r="D205" i="2"/>
  <c r="C205" i="2"/>
  <c r="A205" i="2"/>
  <c r="D204" i="2"/>
  <c r="C204" i="2"/>
  <c r="A204" i="2"/>
  <c r="D203" i="2"/>
  <c r="C203" i="2"/>
  <c r="A203" i="2"/>
  <c r="D202" i="2"/>
  <c r="C202" i="2"/>
  <c r="A202" i="2"/>
  <c r="D201" i="2"/>
  <c r="C201" i="2"/>
  <c r="A201" i="2"/>
  <c r="D200" i="2"/>
  <c r="C200" i="2"/>
  <c r="A200" i="2"/>
  <c r="D199" i="2"/>
  <c r="C199" i="2"/>
  <c r="A199" i="2"/>
  <c r="D198" i="2"/>
  <c r="C198" i="2"/>
  <c r="A198" i="2"/>
  <c r="D197" i="2"/>
  <c r="C197" i="2"/>
  <c r="A197" i="2"/>
  <c r="D196" i="2"/>
  <c r="C196" i="2"/>
  <c r="A196" i="2"/>
  <c r="D195" i="2"/>
  <c r="C195" i="2"/>
  <c r="A195" i="2"/>
  <c r="D194" i="2"/>
  <c r="C194" i="2"/>
  <c r="A194" i="2"/>
  <c r="D193" i="2"/>
  <c r="C193" i="2"/>
  <c r="A193" i="2"/>
  <c r="D192" i="2"/>
  <c r="C192" i="2"/>
  <c r="A192" i="2"/>
  <c r="D191" i="2"/>
  <c r="C191" i="2"/>
  <c r="A191" i="2"/>
  <c r="D190" i="2"/>
  <c r="C190" i="2"/>
  <c r="A190" i="2"/>
  <c r="D189" i="2"/>
  <c r="C189" i="2"/>
  <c r="A189" i="2"/>
  <c r="D188" i="2"/>
  <c r="C188" i="2"/>
  <c r="A188" i="2"/>
  <c r="D187" i="2"/>
  <c r="C187" i="2"/>
  <c r="A187" i="2"/>
  <c r="D186" i="2"/>
  <c r="C186" i="2"/>
  <c r="A186" i="2"/>
  <c r="D185" i="2"/>
  <c r="C185" i="2"/>
  <c r="A185" i="2"/>
  <c r="D184" i="2"/>
  <c r="C184" i="2"/>
  <c r="A184" i="2"/>
  <c r="D183" i="2"/>
  <c r="C183" i="2"/>
  <c r="A183" i="2"/>
  <c r="D182" i="2"/>
  <c r="C182" i="2"/>
  <c r="A182" i="2"/>
  <c r="D181" i="2"/>
  <c r="C181" i="2"/>
  <c r="A181" i="2"/>
  <c r="D180" i="2"/>
  <c r="C180" i="2"/>
  <c r="A180" i="2"/>
  <c r="D179" i="2"/>
  <c r="C179" i="2"/>
  <c r="A179" i="2"/>
  <c r="D178" i="2"/>
  <c r="C178" i="2"/>
  <c r="A178" i="2"/>
  <c r="D177" i="2"/>
  <c r="C177" i="2"/>
  <c r="A177" i="2"/>
  <c r="D176" i="2"/>
  <c r="C176" i="2"/>
  <c r="A176" i="2"/>
  <c r="D175" i="2"/>
  <c r="C175" i="2"/>
  <c r="A175" i="2"/>
  <c r="D174" i="2"/>
  <c r="C174" i="2"/>
  <c r="A174" i="2"/>
  <c r="D173" i="2"/>
  <c r="C173" i="2"/>
  <c r="A173" i="2"/>
  <c r="D172" i="2"/>
  <c r="C172" i="2"/>
  <c r="A172" i="2"/>
  <c r="D171" i="2"/>
  <c r="C171" i="2"/>
  <c r="A171" i="2"/>
  <c r="D170" i="2"/>
  <c r="C170" i="2"/>
  <c r="A170" i="2"/>
  <c r="D169" i="2"/>
  <c r="C169" i="2"/>
  <c r="A169" i="2"/>
  <c r="D168" i="2"/>
  <c r="C168" i="2"/>
  <c r="A168" i="2"/>
  <c r="D167" i="2"/>
  <c r="C167" i="2"/>
  <c r="A167" i="2"/>
  <c r="D166" i="2"/>
  <c r="C166" i="2"/>
  <c r="A166" i="2"/>
  <c r="D165" i="2"/>
  <c r="C165" i="2"/>
  <c r="A165" i="2"/>
  <c r="D164" i="2"/>
  <c r="C164" i="2"/>
  <c r="A164" i="2"/>
  <c r="D163" i="2"/>
  <c r="C163" i="2"/>
  <c r="A163" i="2"/>
  <c r="D162" i="2"/>
  <c r="C162" i="2"/>
  <c r="A162" i="2"/>
  <c r="D161" i="2"/>
  <c r="C161" i="2"/>
  <c r="A161" i="2"/>
  <c r="D160" i="2"/>
  <c r="C160" i="2"/>
  <c r="A160" i="2"/>
  <c r="D159" i="2"/>
  <c r="C159" i="2"/>
  <c r="A159" i="2"/>
  <c r="D158" i="2"/>
  <c r="C158" i="2"/>
  <c r="A158" i="2"/>
  <c r="D157" i="2"/>
  <c r="C157" i="2"/>
  <c r="A157" i="2"/>
  <c r="D156" i="2"/>
  <c r="C156" i="2"/>
  <c r="A156" i="2"/>
  <c r="D155" i="2"/>
  <c r="C155" i="2"/>
  <c r="A155" i="2"/>
  <c r="D154" i="2"/>
  <c r="C154" i="2"/>
  <c r="A154" i="2"/>
  <c r="D153" i="2"/>
  <c r="C153" i="2"/>
  <c r="A153" i="2"/>
  <c r="D152" i="2"/>
  <c r="C152" i="2"/>
  <c r="A152" i="2"/>
  <c r="D151" i="2"/>
  <c r="C151" i="2"/>
  <c r="A151" i="2"/>
  <c r="D150" i="2"/>
  <c r="C150" i="2"/>
  <c r="A150" i="2"/>
  <c r="D149" i="2"/>
  <c r="C149" i="2"/>
  <c r="A149" i="2"/>
  <c r="D148" i="2"/>
  <c r="C148" i="2"/>
  <c r="A148" i="2"/>
  <c r="D147" i="2"/>
  <c r="C147" i="2"/>
  <c r="A147" i="2"/>
  <c r="D146" i="2"/>
  <c r="C146" i="2"/>
  <c r="A146" i="2"/>
  <c r="D145" i="2"/>
  <c r="C145" i="2"/>
  <c r="A145" i="2"/>
  <c r="D144" i="2"/>
  <c r="C144" i="2"/>
  <c r="A144" i="2"/>
  <c r="D143" i="2"/>
  <c r="C143" i="2"/>
  <c r="A143" i="2"/>
  <c r="D142" i="2"/>
  <c r="C142" i="2"/>
  <c r="A142" i="2"/>
  <c r="D141" i="2"/>
  <c r="C141" i="2"/>
  <c r="A141" i="2"/>
  <c r="D140" i="2"/>
  <c r="C140" i="2"/>
  <c r="A140" i="2"/>
  <c r="D139" i="2"/>
  <c r="C139" i="2"/>
  <c r="A139" i="2"/>
  <c r="D138" i="2"/>
  <c r="C138" i="2"/>
  <c r="A138" i="2"/>
  <c r="D137" i="2"/>
  <c r="C137" i="2"/>
  <c r="A137" i="2"/>
  <c r="D136" i="2"/>
  <c r="C136" i="2"/>
  <c r="A136" i="2"/>
  <c r="D135" i="2"/>
  <c r="C135" i="2"/>
  <c r="A135" i="2"/>
  <c r="D134" i="2"/>
  <c r="C134" i="2"/>
  <c r="A134" i="2"/>
  <c r="D133" i="2"/>
  <c r="C133" i="2"/>
  <c r="A133" i="2"/>
  <c r="D132" i="2"/>
  <c r="C132" i="2"/>
  <c r="A132" i="2"/>
  <c r="D131" i="2"/>
  <c r="C131" i="2"/>
  <c r="A131" i="2"/>
  <c r="D130" i="2"/>
  <c r="C130" i="2"/>
  <c r="A130" i="2"/>
  <c r="D129" i="2"/>
  <c r="C129" i="2"/>
  <c r="A129" i="2"/>
  <c r="D128" i="2"/>
  <c r="C128" i="2"/>
  <c r="A128" i="2"/>
  <c r="D127" i="2"/>
  <c r="C127" i="2"/>
  <c r="A127" i="2"/>
  <c r="D126" i="2"/>
  <c r="C126" i="2"/>
  <c r="A126" i="2"/>
  <c r="D125" i="2"/>
  <c r="C125" i="2"/>
  <c r="A125" i="2"/>
  <c r="D124" i="2"/>
  <c r="C124" i="2"/>
  <c r="A124" i="2"/>
  <c r="D123" i="2"/>
  <c r="C123" i="2"/>
  <c r="A123" i="2"/>
  <c r="D122" i="2"/>
  <c r="C122" i="2"/>
  <c r="A122" i="2"/>
  <c r="D121" i="2"/>
  <c r="C121" i="2"/>
  <c r="A121" i="2"/>
  <c r="D120" i="2"/>
  <c r="C120" i="2"/>
  <c r="A120" i="2"/>
  <c r="D119" i="2"/>
  <c r="C119" i="2"/>
  <c r="A119" i="2"/>
  <c r="D118" i="2"/>
  <c r="C118" i="2"/>
  <c r="A118" i="2"/>
  <c r="D117" i="2"/>
  <c r="C117" i="2"/>
  <c r="A117" i="2"/>
  <c r="D116" i="2"/>
  <c r="C116" i="2"/>
  <c r="A116" i="2"/>
  <c r="D115" i="2"/>
  <c r="C115" i="2"/>
  <c r="A115" i="2"/>
  <c r="D114" i="2"/>
  <c r="C114" i="2"/>
  <c r="A114" i="2"/>
  <c r="D113" i="2"/>
  <c r="C113" i="2"/>
  <c r="A113" i="2"/>
  <c r="D112" i="2"/>
  <c r="C112" i="2"/>
  <c r="A112" i="2"/>
  <c r="D111" i="2"/>
  <c r="C111" i="2"/>
  <c r="A111" i="2"/>
  <c r="D110" i="2"/>
  <c r="C110" i="2"/>
  <c r="A110" i="2"/>
  <c r="D109" i="2"/>
  <c r="C109" i="2"/>
  <c r="A109" i="2"/>
  <c r="D108" i="2"/>
  <c r="C108" i="2"/>
  <c r="A108" i="2"/>
  <c r="D107" i="2"/>
  <c r="C107" i="2"/>
  <c r="A107" i="2"/>
  <c r="D106" i="2"/>
  <c r="C106" i="2"/>
  <c r="A106" i="2"/>
  <c r="D105" i="2"/>
  <c r="C105" i="2"/>
  <c r="A105" i="2"/>
  <c r="D104" i="2"/>
  <c r="C104" i="2"/>
  <c r="A104" i="2"/>
  <c r="D103" i="2"/>
  <c r="C103" i="2"/>
  <c r="A103" i="2"/>
  <c r="D102" i="2"/>
  <c r="C102" i="2"/>
  <c r="A102" i="2"/>
  <c r="D101" i="2"/>
  <c r="C101" i="2"/>
  <c r="A101" i="2"/>
  <c r="D100" i="2"/>
  <c r="C100" i="2"/>
  <c r="A100" i="2"/>
  <c r="D99" i="2"/>
  <c r="C99" i="2"/>
  <c r="A99" i="2"/>
  <c r="D98" i="2"/>
  <c r="C98" i="2"/>
  <c r="A98" i="2"/>
  <c r="D97" i="2"/>
  <c r="C97" i="2"/>
  <c r="A97" i="2"/>
  <c r="D96" i="2"/>
  <c r="C96" i="2"/>
  <c r="A96" i="2"/>
  <c r="D95" i="2"/>
  <c r="C95" i="2"/>
  <c r="A95" i="2"/>
  <c r="D94" i="2"/>
  <c r="C94" i="2"/>
  <c r="A94" i="2"/>
  <c r="D93" i="2"/>
  <c r="C93" i="2"/>
  <c r="A93" i="2"/>
  <c r="D92" i="2"/>
  <c r="C92" i="2"/>
  <c r="A92" i="2"/>
  <c r="D91" i="2"/>
  <c r="C91" i="2"/>
  <c r="A91" i="2"/>
  <c r="D90" i="2"/>
  <c r="C90" i="2"/>
  <c r="A90" i="2"/>
  <c r="D89" i="2"/>
  <c r="C89" i="2"/>
  <c r="A89" i="2"/>
  <c r="D88" i="2"/>
  <c r="C88" i="2"/>
  <c r="A88" i="2"/>
  <c r="D87" i="2"/>
  <c r="C87" i="2"/>
  <c r="A87" i="2"/>
  <c r="D86" i="2"/>
  <c r="C86" i="2"/>
  <c r="A86" i="2"/>
  <c r="D85" i="2"/>
  <c r="C85" i="2"/>
  <c r="A85" i="2"/>
  <c r="D84" i="2"/>
  <c r="C84" i="2"/>
  <c r="A84" i="2"/>
  <c r="D83" i="2"/>
  <c r="C83" i="2"/>
  <c r="A83" i="2"/>
  <c r="D82" i="2"/>
  <c r="C82" i="2"/>
  <c r="A82" i="2"/>
  <c r="D81" i="2"/>
  <c r="C81" i="2"/>
  <c r="A81" i="2"/>
  <c r="D80" i="2"/>
  <c r="C80" i="2"/>
  <c r="A80" i="2"/>
  <c r="D79" i="2"/>
  <c r="C79" i="2"/>
  <c r="A79" i="2"/>
  <c r="D78" i="2"/>
  <c r="C78" i="2"/>
  <c r="A78" i="2"/>
  <c r="D77" i="2"/>
  <c r="C77" i="2"/>
  <c r="A77" i="2"/>
  <c r="D76" i="2"/>
  <c r="C76" i="2"/>
  <c r="A76" i="2"/>
  <c r="D75" i="2"/>
  <c r="C75" i="2"/>
  <c r="A75" i="2"/>
  <c r="D74" i="2"/>
  <c r="C74" i="2"/>
  <c r="A74" i="2"/>
  <c r="D73" i="2"/>
  <c r="C73" i="2"/>
  <c r="A73" i="2"/>
  <c r="D72" i="2"/>
  <c r="C72" i="2"/>
  <c r="A72" i="2"/>
  <c r="D71" i="2"/>
  <c r="C71" i="2"/>
  <c r="A71" i="2"/>
  <c r="D70" i="2"/>
  <c r="C70" i="2"/>
  <c r="A70" i="2"/>
  <c r="D69" i="2"/>
  <c r="C69" i="2"/>
  <c r="A69" i="2"/>
  <c r="D68" i="2"/>
  <c r="C68" i="2"/>
  <c r="A68" i="2"/>
  <c r="D67" i="2"/>
  <c r="C67" i="2"/>
  <c r="A67" i="2"/>
  <c r="D66" i="2"/>
  <c r="C66" i="2"/>
  <c r="A66" i="2"/>
  <c r="D65" i="2"/>
  <c r="C65" i="2"/>
  <c r="A65" i="2"/>
  <c r="D64" i="2"/>
  <c r="C64" i="2"/>
  <c r="A64" i="2"/>
  <c r="D63" i="2"/>
  <c r="C63" i="2"/>
  <c r="A63" i="2"/>
  <c r="D62" i="2"/>
  <c r="C62" i="2"/>
  <c r="A62" i="2"/>
  <c r="D61" i="2"/>
  <c r="C61" i="2"/>
  <c r="A61" i="2"/>
  <c r="D60" i="2"/>
  <c r="C60" i="2"/>
  <c r="A60" i="2"/>
  <c r="D59" i="2"/>
  <c r="C59" i="2"/>
  <c r="A59" i="2"/>
  <c r="D58" i="2"/>
  <c r="C58" i="2"/>
  <c r="A58" i="2"/>
  <c r="D57" i="2"/>
  <c r="C57" i="2"/>
  <c r="A57" i="2"/>
  <c r="D56" i="2"/>
  <c r="C56" i="2"/>
  <c r="A56" i="2"/>
  <c r="D55" i="2"/>
  <c r="C55" i="2"/>
  <c r="A55" i="2"/>
  <c r="D54" i="2"/>
  <c r="C54" i="2"/>
  <c r="A54" i="2"/>
  <c r="D53" i="2"/>
  <c r="C53" i="2"/>
  <c r="A53" i="2"/>
  <c r="D52" i="2"/>
  <c r="C52" i="2"/>
  <c r="A52" i="2"/>
  <c r="D51" i="2"/>
  <c r="C51" i="2"/>
  <c r="A51" i="2"/>
  <c r="D50" i="2"/>
  <c r="C50" i="2"/>
  <c r="A50" i="2"/>
  <c r="D49" i="2"/>
  <c r="C49" i="2"/>
  <c r="A49" i="2"/>
  <c r="D48" i="2"/>
  <c r="C48" i="2"/>
  <c r="A48" i="2"/>
  <c r="D47" i="2"/>
  <c r="C47" i="2"/>
  <c r="A47" i="2"/>
  <c r="D46" i="2"/>
  <c r="C46" i="2"/>
  <c r="A46" i="2"/>
  <c r="D45" i="2"/>
  <c r="C45" i="2"/>
  <c r="A45" i="2"/>
  <c r="D44" i="2"/>
  <c r="C44" i="2"/>
  <c r="A44" i="2"/>
  <c r="D43" i="2"/>
  <c r="C43" i="2"/>
  <c r="A43" i="2"/>
  <c r="D42" i="2"/>
  <c r="C42" i="2"/>
  <c r="A42" i="2"/>
  <c r="D41" i="2"/>
  <c r="C41" i="2"/>
  <c r="A41" i="2"/>
  <c r="D40" i="2"/>
  <c r="C40" i="2"/>
  <c r="A40" i="2"/>
  <c r="D39" i="2"/>
  <c r="C39" i="2"/>
  <c r="A39" i="2"/>
  <c r="D38" i="2"/>
  <c r="C38" i="2"/>
  <c r="A38" i="2"/>
  <c r="D37" i="2"/>
  <c r="C37" i="2"/>
  <c r="A37" i="2"/>
  <c r="D36" i="2"/>
  <c r="C36" i="2"/>
  <c r="A36" i="2"/>
  <c r="D35" i="2"/>
  <c r="C35" i="2"/>
  <c r="A35" i="2"/>
  <c r="D34" i="2"/>
  <c r="C34" i="2"/>
  <c r="A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alcChain>
</file>

<file path=xl/sharedStrings.xml><?xml version="1.0" encoding="utf-8"?>
<sst xmlns="http://schemas.openxmlformats.org/spreadsheetml/2006/main" count="2602" uniqueCount="191">
  <si>
    <t xml:space="preserve">Class Count Report </t>
  </si>
  <si>
    <t>As of: 09/25/2013 Printed on: 09/25/2013</t>
  </si>
  <si>
    <t>SCID</t>
  </si>
  <si>
    <t>SCHOOL NAME</t>
  </si>
  <si>
    <t>COURSENUM</t>
  </si>
  <si>
    <t>SECTION</t>
  </si>
  <si>
    <t>COURSETITLE</t>
  </si>
  <si>
    <t>TOTALS</t>
  </si>
  <si>
    <t>BARTLETT ELEMENTARY</t>
  </si>
  <si>
    <t>1st* Homeroom</t>
  </si>
  <si>
    <t>2nd* Homeroom</t>
  </si>
  <si>
    <t>3rd* Homeroom</t>
  </si>
  <si>
    <t>4th* Homeroom</t>
  </si>
  <si>
    <t>5th* Homeroom</t>
  </si>
  <si>
    <t>6th* Homeroom</t>
  </si>
  <si>
    <t>K* Homeroom AM</t>
  </si>
  <si>
    <t>K* Homeroom PM</t>
  </si>
  <si>
    <t>CENTENNIAL ELEMENTARY</t>
  </si>
  <si>
    <t>Intermediate Homeroom</t>
  </si>
  <si>
    <t>Primary Homeroom</t>
  </si>
  <si>
    <t>CENTURY OAKS ELEMENTARY</t>
  </si>
  <si>
    <t>1st* DL1 Homeroom</t>
  </si>
  <si>
    <t>1st* DL2 Homeroom</t>
  </si>
  <si>
    <t>2nd* DL1 Homeroom</t>
  </si>
  <si>
    <t>3rd* DL1 Homeroom</t>
  </si>
  <si>
    <t>4th* DL1 Homeroom</t>
  </si>
  <si>
    <t>5th*/6th Homeroom</t>
  </si>
  <si>
    <t>5th*/6th BIL Homeroom</t>
  </si>
  <si>
    <t>K* DL2 Homeroom AM</t>
  </si>
  <si>
    <t>K* DL2 Homeroom PM</t>
  </si>
  <si>
    <t>CHANNING ELEMENTARY</t>
  </si>
  <si>
    <t>1st*/2nd DL1 Homeroom</t>
  </si>
  <si>
    <t>2nd* DL2 Homeroom</t>
  </si>
  <si>
    <t>3rd/4th* Homeroom</t>
  </si>
  <si>
    <t>3rd* DL2 Homeroom</t>
  </si>
  <si>
    <t>4th* DL2 Homeroom</t>
  </si>
  <si>
    <t>5th*/6th DL2 Homeroom</t>
  </si>
  <si>
    <t>5th* DL2 Homeroom</t>
  </si>
  <si>
    <t>6th* DL2 Homeroom</t>
  </si>
  <si>
    <t>K* DL1 Homeroom AM</t>
  </si>
  <si>
    <t>K* DL1 Homeroom PM</t>
  </si>
  <si>
    <t>CLINTON ELEMENTARY</t>
  </si>
  <si>
    <t>2nd*/3rd Homeroom</t>
  </si>
  <si>
    <t>COLEMAN ELEMENTARY</t>
  </si>
  <si>
    <t>1st*/2nd Homeroom</t>
  </si>
  <si>
    <t>CREEKSIDE ELEMENTARY</t>
  </si>
  <si>
    <t>4th* SET SWAS Homeroom</t>
  </si>
  <si>
    <t>4th* SWAS Homeroom</t>
  </si>
  <si>
    <t>5th* SET SWAS Homeroom</t>
  </si>
  <si>
    <t>5th* SWAS Homeroom</t>
  </si>
  <si>
    <t>4th*/5th/6th BIL Homeroom</t>
  </si>
  <si>
    <t>6th* SWAS Homeroom</t>
  </si>
  <si>
    <t>FOX MEADOW ELEMENTARY</t>
  </si>
  <si>
    <t>K* Homeroom EXT-FULL</t>
  </si>
  <si>
    <t>GARFIELD ELEMENTARY</t>
  </si>
  <si>
    <t>4th*/5th Homeroom</t>
  </si>
  <si>
    <t>K* DL1 Homeroom FULL</t>
  </si>
  <si>
    <t>GLENBROOK ELEMENTARY</t>
  </si>
  <si>
    <t>HANOVER COUNTRYSIDE ELEMENTARY</t>
  </si>
  <si>
    <t>HARRIET GIFFORD ELEMENTARY</t>
  </si>
  <si>
    <t>HAWK HOLLOW ELEMENTARY</t>
  </si>
  <si>
    <t>HERITAGE ELEMENTARY</t>
  </si>
  <si>
    <t>Primary Homeroom Kdg -ELL</t>
  </si>
  <si>
    <t>Primary Homeroom - ELL</t>
  </si>
  <si>
    <t>HIGHLAND ELEMENTARY</t>
  </si>
  <si>
    <t>3rd/4th DL1 Homeroom</t>
  </si>
  <si>
    <t>HILLCREST ELEMENTARY</t>
  </si>
  <si>
    <t>5th* BIL Homeroom</t>
  </si>
  <si>
    <t>6th* BIL Homeroom</t>
  </si>
  <si>
    <t>HILLTOP ELEMENTARY</t>
  </si>
  <si>
    <t>HORIZON ELEMENTARY</t>
  </si>
  <si>
    <t>HUFF ELEMENTARY</t>
  </si>
  <si>
    <t>ILLINOIS PARK ELEMENTARY</t>
  </si>
  <si>
    <t>K* Homeroom FULL</t>
  </si>
  <si>
    <t>LAUREL HILL ELEMENTARY</t>
  </si>
  <si>
    <t>LIBERTY ELEMENTARY</t>
  </si>
  <si>
    <t>1st ESL Homeroom</t>
  </si>
  <si>
    <t>2nd*/3rd ESL Homeroom</t>
  </si>
  <si>
    <t>2nd* ESL Homeroom</t>
  </si>
  <si>
    <t>3rd/4th* ESL Homeroom</t>
  </si>
  <si>
    <t>5th*/6th ESL Homeroom</t>
  </si>
  <si>
    <t>K* ESL Homeroom AM</t>
  </si>
  <si>
    <t>K* ESL Homeroom PM</t>
  </si>
  <si>
    <t>LINCOLN ELEMENTARY</t>
  </si>
  <si>
    <t>LORDS PARK ELEMENTARY</t>
  </si>
  <si>
    <t>LOWRIE ELEMENTARY</t>
  </si>
  <si>
    <t>MCKINLEY ELEMENTARY</t>
  </si>
  <si>
    <t>NATURE RIDGE ELEMENTARY</t>
  </si>
  <si>
    <t>OAKHILL ELEMENTARY</t>
  </si>
  <si>
    <t>ONTARIOVILLE ELEMENTARY</t>
  </si>
  <si>
    <t>4th*/5th DL1 Homeroom</t>
  </si>
  <si>
    <t>OTTER CREEK ELEMENTARY</t>
  </si>
  <si>
    <t>PARKWOOD ELEMENTARY</t>
  </si>
  <si>
    <t>PRAIRIEVIEW ELEMENTARY</t>
  </si>
  <si>
    <t>RIDGE CIRCLE ELEMENTARY</t>
  </si>
  <si>
    <t>SHERIDAN ELEMENTARY</t>
  </si>
  <si>
    <t>6th* SET SWAS Homeroom</t>
  </si>
  <si>
    <t>SPRING TRAIL ELEMENTARY</t>
  </si>
  <si>
    <t>SUNNYDALE ELEMENTARY</t>
  </si>
  <si>
    <t>SYCAMORE TRAILS ELEMENTARY</t>
  </si>
  <si>
    <t>TIMBER TRAILS ELEMENTARY</t>
  </si>
  <si>
    <t>WASHINGTON ELEMENTARY</t>
  </si>
  <si>
    <t>WAYNE ELEMENTARY</t>
  </si>
  <si>
    <t>WILLARD ELEMENTARY</t>
  </si>
  <si>
    <t>Grand Total</t>
  </si>
  <si>
    <t>Row Labels</t>
  </si>
  <si>
    <t>23</t>
  </si>
  <si>
    <t>111</t>
  </si>
  <si>
    <t>112</t>
  </si>
  <si>
    <t>5</t>
  </si>
  <si>
    <t>117</t>
  </si>
  <si>
    <t>101</t>
  </si>
  <si>
    <t>Min Class</t>
  </si>
  <si>
    <t>Max Class</t>
  </si>
  <si>
    <t>Ave Class</t>
  </si>
  <si>
    <t>Total Students</t>
  </si>
  <si>
    <t>Sections</t>
  </si>
  <si>
    <t xml:space="preserve">BARTLETT  </t>
  </si>
  <si>
    <t xml:space="preserve">CENTENNIAL  </t>
  </si>
  <si>
    <t xml:space="preserve">CENTURY OAKS  </t>
  </si>
  <si>
    <t xml:space="preserve">CHANNING  </t>
  </si>
  <si>
    <t xml:space="preserve">CLINTON  </t>
  </si>
  <si>
    <t xml:space="preserve">COLEMAN  </t>
  </si>
  <si>
    <t xml:space="preserve">CREEKSIDE  </t>
  </si>
  <si>
    <t xml:space="preserve">FOX MEADOW  </t>
  </si>
  <si>
    <t xml:space="preserve">GARFIELD  </t>
  </si>
  <si>
    <t xml:space="preserve">GLENBROOK  </t>
  </si>
  <si>
    <t xml:space="preserve">HANOVER COUNTRYSIDE  </t>
  </si>
  <si>
    <t xml:space="preserve">HARRIET GIFFORD  </t>
  </si>
  <si>
    <t xml:space="preserve">HAWK HOLLOW  </t>
  </si>
  <si>
    <t xml:space="preserve">HERITAGE  </t>
  </si>
  <si>
    <t xml:space="preserve">HIGHLAND  </t>
  </si>
  <si>
    <t xml:space="preserve">HILLCREST  </t>
  </si>
  <si>
    <t xml:space="preserve">HILLTOP  </t>
  </si>
  <si>
    <t xml:space="preserve">HORIZON  </t>
  </si>
  <si>
    <t xml:space="preserve">HUFF  </t>
  </si>
  <si>
    <t xml:space="preserve">ILLINOIS PARK  </t>
  </si>
  <si>
    <t xml:space="preserve">LAUREL HILL  </t>
  </si>
  <si>
    <t xml:space="preserve">LIBERTY  </t>
  </si>
  <si>
    <t xml:space="preserve">LINCOLN  </t>
  </si>
  <si>
    <t xml:space="preserve">LORDS PARK  </t>
  </si>
  <si>
    <t xml:space="preserve">LOWRIE  </t>
  </si>
  <si>
    <t xml:space="preserve">MCKINLEY  </t>
  </si>
  <si>
    <t xml:space="preserve">NATURE RIDGE  </t>
  </si>
  <si>
    <t xml:space="preserve">OAKHILL  </t>
  </si>
  <si>
    <t xml:space="preserve">ONTARIOVILLE  </t>
  </si>
  <si>
    <t xml:space="preserve">OTTER CREEK  </t>
  </si>
  <si>
    <t xml:space="preserve">PARKWOOD  </t>
  </si>
  <si>
    <t xml:space="preserve">PRAIRIEVIEW  </t>
  </si>
  <si>
    <t xml:space="preserve">RIDGE CIRCLE  </t>
  </si>
  <si>
    <t xml:space="preserve">SHERIDAN  </t>
  </si>
  <si>
    <t xml:space="preserve">SPRING TRAIL  </t>
  </si>
  <si>
    <t xml:space="preserve">SUNNYDALE  </t>
  </si>
  <si>
    <t xml:space="preserve">SYCAMORE TRAILS  </t>
  </si>
  <si>
    <t xml:space="preserve">TIMBER TRAILS  </t>
  </si>
  <si>
    <t xml:space="preserve">WASHINGTON  </t>
  </si>
  <si>
    <t xml:space="preserve">WAYNE  </t>
  </si>
  <si>
    <t xml:space="preserve">WILLARD  </t>
  </si>
  <si>
    <t>15</t>
  </si>
  <si>
    <t>16</t>
  </si>
  <si>
    <t>234</t>
  </si>
  <si>
    <t>154</t>
  </si>
  <si>
    <t>158</t>
  </si>
  <si>
    <t>202</t>
  </si>
  <si>
    <t>210</t>
  </si>
  <si>
    <t>211</t>
  </si>
  <si>
    <t>25</t>
  </si>
  <si>
    <t>205</t>
  </si>
  <si>
    <t>237</t>
  </si>
  <si>
    <t>253</t>
  </si>
  <si>
    <t>2147</t>
  </si>
  <si>
    <t>14</t>
  </si>
  <si>
    <t>209</t>
  </si>
  <si>
    <t>3115</t>
  </si>
  <si>
    <t>3116</t>
  </si>
  <si>
    <t>206</t>
  </si>
  <si>
    <t>204</t>
  </si>
  <si>
    <t>136</t>
  </si>
  <si>
    <t>212</t>
  </si>
  <si>
    <t>12</t>
  </si>
  <si>
    <t>13</t>
  </si>
  <si>
    <t>115</t>
  </si>
  <si>
    <t>119</t>
  </si>
  <si>
    <t>11</t>
  </si>
  <si>
    <t>203</t>
  </si>
  <si>
    <t>222</t>
  </si>
  <si>
    <t>216</t>
  </si>
  <si>
    <t>152</t>
  </si>
  <si>
    <t>201</t>
  </si>
  <si>
    <t>121</t>
  </si>
  <si>
    <t>200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</si>
</sst>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0" borderId="0" xfId="0" applyBorder="1"/>
    <xf numFmtId="0" fontId="16" fillId="0" borderId="0" xfId="0" applyFont="1" applyBorder="1" applyAlignment="1">
      <alignment horizontal="center" vertical="center" wrapText="1"/>
    </xf>
    <xf numFmtId="0" fontId="0" fillId="0" borderId="0" xfId="0" applyBorder="1" applyAlignment="1">
      <alignment wrapText="1"/>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164" fontId="0" fillId="0" borderId="0" xfId="0" applyNumberFormat="1"/>
    <xf numFmtId="0" fontId="0" fillId="0" borderId="0" xfId="0" pivotButton="1" applyAlignment="1">
      <alignment wrapText="1"/>
    </xf>
    <xf numFmtId="0" fontId="0" fillId="0" borderId="0" xfId="0" applyAlignment="1">
      <alignment horizontal="center" wrapText="1"/>
    </xf>
    <xf numFmtId="0" fontId="16" fillId="0" borderId="0"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6">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333375</xdr:colOff>
      <xdr:row>2</xdr:row>
      <xdr:rowOff>133350</xdr:rowOff>
    </xdr:from>
    <xdr:to>
      <xdr:col>6</xdr:col>
      <xdr:colOff>361950</xdr:colOff>
      <xdr:row>24</xdr:row>
      <xdr:rowOff>161925</xdr:rowOff>
    </xdr:to>
    <xdr:sp macro="" textlink="">
      <xdr:nvSpPr>
        <xdr:cNvPr id="3" name="TextBox 2"/>
        <xdr:cNvSpPr txBox="1"/>
      </xdr:nvSpPr>
      <xdr:spPr>
        <a:xfrm>
          <a:off x="333375" y="514350"/>
          <a:ext cx="3686175" cy="4219575"/>
        </a:xfrm>
        <a:prstGeom prst="rect">
          <a:avLst/>
        </a:prstGeom>
        <a:solidFill>
          <a:schemeClr val="lt1"/>
        </a:solidFill>
        <a:ln w="9525" cmpd="sng">
          <a:solidFill>
            <a:schemeClr val="lt1">
              <a:shade val="50000"/>
            </a:schemeClr>
          </a:solidFill>
        </a:ln>
        <a:effectLst>
          <a:glow rad="101600">
            <a:schemeClr val="tx2">
              <a:alpha val="6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This workbook contains two sheets. </a:t>
          </a:r>
        </a:p>
        <a:p>
          <a:endParaRPr lang="en-US" sz="1400"/>
        </a:p>
        <a:p>
          <a:pPr lvl="0"/>
          <a:r>
            <a:rPr lang="en-US" sz="1400"/>
            <a:t>- The yellow tab is all of the elementary data as of Sept. 26.</a:t>
          </a:r>
        </a:p>
        <a:p>
          <a:pPr lvl="0"/>
          <a:endParaRPr lang="en-US" sz="1400"/>
        </a:p>
        <a:p>
          <a:pPr lvl="0"/>
          <a:r>
            <a:rPr lang="en-US" sz="1400"/>
            <a:t>- The green tab</a:t>
          </a:r>
          <a:r>
            <a:rPr lang="en-US" sz="1400" baseline="0"/>
            <a:t> is a space in which you can filter the data. </a:t>
          </a:r>
        </a:p>
        <a:p>
          <a:pPr lvl="0"/>
          <a:endParaRPr lang="en-US" sz="1400" baseline="0"/>
        </a:p>
        <a:p>
          <a:pPr lvl="0"/>
          <a:r>
            <a:rPr lang="en-US" sz="1400" baseline="0"/>
            <a:t>For example, clicking on a site will limit your view to just that site's information.  To select multiple sites just hold the Ctl button while continuing to make your selections. The same is true for selecting the gradelevel or classroom total. </a:t>
          </a:r>
        </a:p>
        <a:p>
          <a:pPr lvl="0"/>
          <a:endParaRPr lang="en-US" sz="1400" baseline="0"/>
        </a:p>
        <a:p>
          <a:pPr lvl="0"/>
          <a:r>
            <a:rPr lang="en-US" sz="1400" baseline="0"/>
            <a:t>To clear your selections click the clear filter icon found in the top right of each category.</a:t>
          </a:r>
          <a:endParaRPr lang="en-US" sz="1400"/>
        </a:p>
      </xdr:txBody>
    </xdr:sp>
    <xdr:clientData/>
  </xdr:twoCellAnchor>
  <xdr:twoCellAnchor editAs="oneCell">
    <xdr:from>
      <xdr:col>7</xdr:col>
      <xdr:colOff>76200</xdr:colOff>
      <xdr:row>2</xdr:row>
      <xdr:rowOff>9525</xdr:rowOff>
    </xdr:from>
    <xdr:to>
      <xdr:col>17</xdr:col>
      <xdr:colOff>27819</xdr:colOff>
      <xdr:row>39</xdr:row>
      <xdr:rowOff>151502</xdr:rowOff>
    </xdr:to>
    <xdr:pic>
      <xdr:nvPicPr>
        <xdr:cNvPr id="5" name="Picture 4"/>
        <xdr:cNvPicPr>
          <a:picLocks noChangeAspect="1"/>
        </xdr:cNvPicPr>
      </xdr:nvPicPr>
      <xdr:blipFill>
        <a:blip xmlns:r="http://schemas.openxmlformats.org/officeDocument/2006/relationships" r:embed="rId1"/>
        <a:stretch>
          <a:fillRect/>
        </a:stretch>
      </xdr:blipFill>
      <xdr:spPr>
        <a:xfrm>
          <a:off x="4343400" y="390525"/>
          <a:ext cx="6047619" cy="7190477"/>
        </a:xfrm>
        <a:prstGeom prst="rect">
          <a:avLst/>
        </a:prstGeom>
      </xdr:spPr>
    </xdr:pic>
    <xdr:clientData/>
  </xdr:twoCellAnchor>
  <xdr:twoCellAnchor>
    <xdr:from>
      <xdr:col>16</xdr:col>
      <xdr:colOff>0</xdr:colOff>
      <xdr:row>1</xdr:row>
      <xdr:rowOff>76200</xdr:rowOff>
    </xdr:from>
    <xdr:to>
      <xdr:col>16</xdr:col>
      <xdr:colOff>533400</xdr:colOff>
      <xdr:row>4</xdr:row>
      <xdr:rowOff>38100</xdr:rowOff>
    </xdr:to>
    <xdr:sp macro="" textlink="">
      <xdr:nvSpPr>
        <xdr:cNvPr id="6" name="Oval 5"/>
        <xdr:cNvSpPr/>
      </xdr:nvSpPr>
      <xdr:spPr>
        <a:xfrm>
          <a:off x="9753600" y="266700"/>
          <a:ext cx="533400"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4</xdr:row>
      <xdr:rowOff>180976</xdr:rowOff>
    </xdr:from>
    <xdr:to>
      <xdr:col>19</xdr:col>
      <xdr:colOff>447675</xdr:colOff>
      <xdr:row>6</xdr:row>
      <xdr:rowOff>95250</xdr:rowOff>
    </xdr:to>
    <xdr:sp macro="" textlink="">
      <xdr:nvSpPr>
        <xdr:cNvPr id="7" name="Line Callout 2 6"/>
        <xdr:cNvSpPr/>
      </xdr:nvSpPr>
      <xdr:spPr>
        <a:xfrm>
          <a:off x="10972800" y="942976"/>
          <a:ext cx="1057275" cy="295274"/>
        </a:xfrm>
        <a:prstGeom prst="borderCallout2">
          <a:avLst>
            <a:gd name="adj1" fmla="val 18750"/>
            <a:gd name="adj2" fmla="val -8333"/>
            <a:gd name="adj3" fmla="val 18750"/>
            <a:gd name="adj4" fmla="val -16667"/>
            <a:gd name="adj5" fmla="val -69013"/>
            <a:gd name="adj6" fmla="val -68889"/>
          </a:avLst>
        </a:prstGeom>
        <a:solidFill>
          <a:srgbClr val="FF000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US" sz="1200" b="1"/>
            <a:t>Clear</a:t>
          </a:r>
          <a:r>
            <a:rPr lang="en-US" sz="1200" b="1" baseline="0"/>
            <a:t> filter icon</a:t>
          </a:r>
          <a:endParaRPr lang="en-US" sz="1200" b="1"/>
        </a:p>
      </xdr:txBody>
    </xdr:sp>
    <xdr:clientData/>
  </xdr:twoCellAnchor>
  <xdr:twoCellAnchor>
    <xdr:from>
      <xdr:col>16</xdr:col>
      <xdr:colOff>142875</xdr:colOff>
      <xdr:row>6</xdr:row>
      <xdr:rowOff>152400</xdr:rowOff>
    </xdr:from>
    <xdr:to>
      <xdr:col>17</xdr:col>
      <xdr:colOff>561975</xdr:colOff>
      <xdr:row>13</xdr:row>
      <xdr:rowOff>47625</xdr:rowOff>
    </xdr:to>
    <xdr:cxnSp macro="">
      <xdr:nvCxnSpPr>
        <xdr:cNvPr id="9" name="Straight Arrow Connector 8"/>
        <xdr:cNvCxnSpPr/>
      </xdr:nvCxnSpPr>
      <xdr:spPr>
        <a:xfrm>
          <a:off x="9896475" y="1295400"/>
          <a:ext cx="1028700" cy="1228725"/>
        </a:xfrm>
        <a:prstGeom prst="straightConnector1">
          <a:avLst/>
        </a:prstGeom>
        <a:ln>
          <a:headEnd type="triangle"/>
          <a:tailEnd type="none"/>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66675</xdr:colOff>
      <xdr:row>10</xdr:row>
      <xdr:rowOff>0</xdr:rowOff>
    </xdr:from>
    <xdr:to>
      <xdr:col>17</xdr:col>
      <xdr:colOff>561975</xdr:colOff>
      <xdr:row>13</xdr:row>
      <xdr:rowOff>38100</xdr:rowOff>
    </xdr:to>
    <xdr:cxnSp macro="">
      <xdr:nvCxnSpPr>
        <xdr:cNvPr id="11" name="Straight Arrow Connector 10"/>
        <xdr:cNvCxnSpPr/>
      </xdr:nvCxnSpPr>
      <xdr:spPr>
        <a:xfrm>
          <a:off x="9820275" y="1905000"/>
          <a:ext cx="1104900" cy="609600"/>
        </a:xfrm>
        <a:prstGeom prst="straightConnector1">
          <a:avLst/>
        </a:prstGeom>
        <a:ln>
          <a:headEnd type="triangle"/>
          <a:tailEnd type="none"/>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85725</xdr:colOff>
      <xdr:row>11</xdr:row>
      <xdr:rowOff>9527</xdr:rowOff>
    </xdr:from>
    <xdr:to>
      <xdr:col>17</xdr:col>
      <xdr:colOff>581025</xdr:colOff>
      <xdr:row>13</xdr:row>
      <xdr:rowOff>47625</xdr:rowOff>
    </xdr:to>
    <xdr:cxnSp macro="">
      <xdr:nvCxnSpPr>
        <xdr:cNvPr id="15" name="Straight Arrow Connector 14"/>
        <xdr:cNvCxnSpPr/>
      </xdr:nvCxnSpPr>
      <xdr:spPr>
        <a:xfrm>
          <a:off x="9839325" y="2105027"/>
          <a:ext cx="1104900" cy="419098"/>
        </a:xfrm>
        <a:prstGeom prst="straightConnector1">
          <a:avLst/>
        </a:prstGeom>
        <a:ln>
          <a:headEnd type="triangle"/>
          <a:tailEnd type="none"/>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47625</xdr:colOff>
      <xdr:row>13</xdr:row>
      <xdr:rowOff>28575</xdr:rowOff>
    </xdr:from>
    <xdr:to>
      <xdr:col>17</xdr:col>
      <xdr:colOff>533400</xdr:colOff>
      <xdr:row>15</xdr:row>
      <xdr:rowOff>66676</xdr:rowOff>
    </xdr:to>
    <xdr:cxnSp macro="">
      <xdr:nvCxnSpPr>
        <xdr:cNvPr id="18" name="Straight Arrow Connector 17"/>
        <xdr:cNvCxnSpPr/>
      </xdr:nvCxnSpPr>
      <xdr:spPr>
        <a:xfrm flipV="1">
          <a:off x="9801225" y="2505075"/>
          <a:ext cx="1095375" cy="419101"/>
        </a:xfrm>
        <a:prstGeom prst="straightConnector1">
          <a:avLst/>
        </a:prstGeom>
        <a:ln>
          <a:headEnd type="triangle"/>
          <a:tailEnd type="none"/>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104775</xdr:colOff>
      <xdr:row>13</xdr:row>
      <xdr:rowOff>38100</xdr:rowOff>
    </xdr:from>
    <xdr:to>
      <xdr:col>17</xdr:col>
      <xdr:colOff>533400</xdr:colOff>
      <xdr:row>19</xdr:row>
      <xdr:rowOff>152402</xdr:rowOff>
    </xdr:to>
    <xdr:cxnSp macro="">
      <xdr:nvCxnSpPr>
        <xdr:cNvPr id="21" name="Straight Arrow Connector 20"/>
        <xdr:cNvCxnSpPr/>
      </xdr:nvCxnSpPr>
      <xdr:spPr>
        <a:xfrm flipV="1">
          <a:off x="9858375" y="2514600"/>
          <a:ext cx="1038225" cy="1257302"/>
        </a:xfrm>
        <a:prstGeom prst="straightConnector1">
          <a:avLst/>
        </a:prstGeom>
        <a:ln>
          <a:headEnd type="triangle"/>
          <a:tailEnd type="none"/>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57150</xdr:colOff>
      <xdr:row>11</xdr:row>
      <xdr:rowOff>180975</xdr:rowOff>
    </xdr:from>
    <xdr:to>
      <xdr:col>20</xdr:col>
      <xdr:colOff>428625</xdr:colOff>
      <xdr:row>15</xdr:row>
      <xdr:rowOff>95250</xdr:rowOff>
    </xdr:to>
    <xdr:sp macro="" textlink="">
      <xdr:nvSpPr>
        <xdr:cNvPr id="27" name="Rectangle 26"/>
        <xdr:cNvSpPr/>
      </xdr:nvSpPr>
      <xdr:spPr>
        <a:xfrm>
          <a:off x="11029950" y="2276475"/>
          <a:ext cx="1590675" cy="67627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Hold</a:t>
          </a:r>
          <a:r>
            <a:rPr lang="en-US" sz="1200" b="1" baseline="0"/>
            <a:t> down the Ctl button to make multiple selections.</a:t>
          </a:r>
          <a:endParaRPr lang="en-US" sz="12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123824</xdr:colOff>
      <xdr:row>0</xdr:row>
      <xdr:rowOff>57150</xdr:rowOff>
    </xdr:from>
    <xdr:to>
      <xdr:col>5</xdr:col>
      <xdr:colOff>333375</xdr:colOff>
      <xdr:row>35</xdr:row>
      <xdr:rowOff>19051</xdr:rowOff>
    </xdr:to>
    <mc:AlternateContent xmlns:mc="http://schemas.openxmlformats.org/markup-compatibility/2006" xmlns:a14="http://schemas.microsoft.com/office/drawing/2010/main">
      <mc:Choice Requires="a14">
        <xdr:graphicFrame macro="">
          <xdr:nvGraphicFramePr>
            <xdr:cNvPr id="2" name="SCHOOL NAME"/>
            <xdr:cNvGraphicFramePr/>
          </xdr:nvGraphicFramePr>
          <xdr:xfrm>
            <a:off x="0" y="0"/>
            <a:ext cx="0" cy="0"/>
          </xdr:xfrm>
          <a:graphic>
            <a:graphicData uri="http://schemas.microsoft.com/office/drawing/2010/slicer">
              <sle:slicer xmlns:sle="http://schemas.microsoft.com/office/drawing/2010/slicer" name="SCHOOL NAME"/>
            </a:graphicData>
          </a:graphic>
        </xdr:graphicFrame>
      </mc:Choice>
      <mc:Fallback xmlns="">
        <xdr:sp macro="" textlink="">
          <xdr:nvSpPr>
            <xdr:cNvPr id="0" name=""/>
            <xdr:cNvSpPr>
              <a:spLocks noTextEdit="1"/>
            </xdr:cNvSpPr>
          </xdr:nvSpPr>
          <xdr:spPr>
            <a:xfrm>
              <a:off x="123824" y="57150"/>
              <a:ext cx="3257551" cy="68484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409575</xdr:colOff>
      <xdr:row>0</xdr:row>
      <xdr:rowOff>47625</xdr:rowOff>
    </xdr:from>
    <xdr:to>
      <xdr:col>9</xdr:col>
      <xdr:colOff>455295</xdr:colOff>
      <xdr:row>21</xdr:row>
      <xdr:rowOff>85725</xdr:rowOff>
    </xdr:to>
    <mc:AlternateContent xmlns:mc="http://schemas.openxmlformats.org/markup-compatibility/2006" xmlns:a14="http://schemas.microsoft.com/office/drawing/2010/main">
      <mc:Choice Requires="a14">
        <xdr:graphicFrame macro="">
          <xdr:nvGraphicFramePr>
            <xdr:cNvPr id="3" name="COURSETITLE"/>
            <xdr:cNvGraphicFramePr/>
          </xdr:nvGraphicFramePr>
          <xdr:xfrm>
            <a:off x="0" y="0"/>
            <a:ext cx="0" cy="0"/>
          </xdr:xfrm>
          <a:graphic>
            <a:graphicData uri="http://schemas.microsoft.com/office/drawing/2010/slicer">
              <sle:slicer xmlns:sle="http://schemas.microsoft.com/office/drawing/2010/slicer" name="COURSETITLE"/>
            </a:graphicData>
          </a:graphic>
        </xdr:graphicFrame>
      </mc:Choice>
      <mc:Fallback xmlns="">
        <xdr:sp macro="" textlink="">
          <xdr:nvSpPr>
            <xdr:cNvPr id="0" name=""/>
            <xdr:cNvSpPr>
              <a:spLocks noTextEdit="1"/>
            </xdr:cNvSpPr>
          </xdr:nvSpPr>
          <xdr:spPr>
            <a:xfrm>
              <a:off x="3457575" y="47625"/>
              <a:ext cx="2484120" cy="42576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400049</xdr:colOff>
      <xdr:row>21</xdr:row>
      <xdr:rowOff>123825</xdr:rowOff>
    </xdr:from>
    <xdr:to>
      <xdr:col>9</xdr:col>
      <xdr:colOff>485775</xdr:colOff>
      <xdr:row>36</xdr:row>
      <xdr:rowOff>9524</xdr:rowOff>
    </xdr:to>
    <mc:AlternateContent xmlns:mc="http://schemas.openxmlformats.org/markup-compatibility/2006" xmlns:a14="http://schemas.microsoft.com/office/drawing/2010/main">
      <mc:Choice Requires="a14">
        <xdr:graphicFrame macro="">
          <xdr:nvGraphicFramePr>
            <xdr:cNvPr id="4" name="TOTALS"/>
            <xdr:cNvGraphicFramePr/>
          </xdr:nvGraphicFramePr>
          <xdr:xfrm>
            <a:off x="0" y="0"/>
            <a:ext cx="0" cy="0"/>
          </xdr:xfrm>
          <a:graphic>
            <a:graphicData uri="http://schemas.microsoft.com/office/drawing/2010/slicer">
              <sle:slicer xmlns:sle="http://schemas.microsoft.com/office/drawing/2010/slicer" name="TOTALS"/>
            </a:graphicData>
          </a:graphic>
        </xdr:graphicFrame>
      </mc:Choice>
      <mc:Fallback xmlns="">
        <xdr:sp macro="" textlink="">
          <xdr:nvSpPr>
            <xdr:cNvPr id="0" name=""/>
            <xdr:cNvSpPr>
              <a:spLocks noTextEdit="1"/>
            </xdr:cNvSpPr>
          </xdr:nvSpPr>
          <xdr:spPr>
            <a:xfrm>
              <a:off x="3448049" y="4343400"/>
              <a:ext cx="2524126" cy="2743199"/>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ck Janezic" refreshedDate="41563.501232291666" createdVersion="4" refreshedVersion="4" minRefreshableVersion="3" recordCount="934">
  <cacheSource type="worksheet">
    <worksheetSource ref="A3:F937" sheet="Elementary Data"/>
  </cacheSource>
  <cacheFields count="6">
    <cacheField name="SCID" numFmtId="0">
      <sharedItems count="41">
        <s v="0002"/>
        <s v="0005"/>
        <s v="0004"/>
        <s v="0006"/>
        <s v="0008"/>
        <s v="0010"/>
        <s v="0015"/>
        <s v="0011"/>
        <s v="0012"/>
        <s v="0016"/>
        <s v="0020"/>
        <s v="0014"/>
        <s v="0019"/>
        <s v="0022"/>
        <s v="0024"/>
        <s v="0026"/>
        <s v="0027"/>
        <s v="0028"/>
        <s v="0030"/>
        <s v="0032"/>
        <s v="0036"/>
        <s v="0023"/>
        <s v="0025"/>
        <s v="0038"/>
        <s v="0040"/>
        <s v="0042"/>
        <s v="0017"/>
        <s v="0044"/>
        <s v="0046"/>
        <s v="0021"/>
        <s v="0048"/>
        <s v="0009"/>
        <s v="0050"/>
        <s v="0052"/>
        <s v="0013"/>
        <s v="0056"/>
        <s v="0007"/>
        <s v="0029"/>
        <s v="0058"/>
        <s v="0060"/>
        <s v="0062"/>
      </sharedItems>
    </cacheField>
    <cacheField name="SCHOOL NAME" numFmtId="0">
      <sharedItems count="41">
        <s v="BARTLETT ELEMENTARY"/>
        <s v="CENTENNIAL ELEMENTARY"/>
        <s v="CENTURY OAKS ELEMENTARY"/>
        <s v="CHANNING ELEMENTARY"/>
        <s v="CLINTON ELEMENTARY"/>
        <s v="COLEMAN ELEMENTARY"/>
        <s v="CREEKSIDE ELEMENTARY"/>
        <s v="FOX MEADOW ELEMENTARY"/>
        <s v="GARFIELD ELEMENTARY"/>
        <s v="GLENBROOK ELEMENTARY"/>
        <s v="HANOVER COUNTRYSIDE ELEMENTARY"/>
        <s v="HARRIET GIFFORD ELEMENTARY"/>
        <s v="HAWK HOLLOW ELEMENTARY"/>
        <s v="HERITAGE ELEMENTARY"/>
        <s v="HIGHLAND ELEMENTARY"/>
        <s v="HILLCREST ELEMENTARY"/>
        <s v="HILLTOP ELEMENTARY"/>
        <s v="HORIZON ELEMENTARY"/>
        <s v="HUFF ELEMENTARY"/>
        <s v="ILLINOIS PARK ELEMENTARY"/>
        <s v="LAUREL HILL ELEMENTARY"/>
        <s v="LIBERTY ELEMENTARY"/>
        <s v="LINCOLN ELEMENTARY"/>
        <s v="LORDS PARK ELEMENTARY"/>
        <s v="LOWRIE ELEMENTARY"/>
        <s v="MCKINLEY ELEMENTARY"/>
        <s v="NATURE RIDGE ELEMENTARY"/>
        <s v="OAKHILL ELEMENTARY"/>
        <s v="ONTARIOVILLE ELEMENTARY"/>
        <s v="OTTER CREEK ELEMENTARY"/>
        <s v="PARKWOOD ELEMENTARY"/>
        <s v="PRAIRIEVIEW ELEMENTARY"/>
        <s v="RIDGE CIRCLE ELEMENTARY"/>
        <s v="SHERIDAN ELEMENTARY"/>
        <s v="SPRING TRAIL ELEMENTARY"/>
        <s v="SUNNYDALE ELEMENTARY"/>
        <s v="SYCAMORE TRAILS ELEMENTARY"/>
        <s v="TIMBER TRAILS ELEMENTARY"/>
        <s v="WASHINGTON ELEMENTARY"/>
        <s v="WAYNE ELEMENTARY"/>
        <s v="WILLARD ELEMENTARY"/>
      </sharedItems>
    </cacheField>
    <cacheField name="COURSENUM" numFmtId="0">
      <sharedItems count="68">
        <s v="1RHRGE0"/>
        <s v="2RHRGE0"/>
        <s v="3RHRGE0"/>
        <s v="4RHRGE0"/>
        <s v="5RHRGE0"/>
        <s v="6RHRGE0"/>
        <s v="KAHRGE0"/>
        <s v="KPHRGE0"/>
        <s v="4MHRILN"/>
        <s v="KMHRILP"/>
        <s v="1RHRDL1"/>
        <s v="1RHRDL2"/>
        <s v="2RHRDL1"/>
        <s v="3RHRDL1"/>
        <s v="4MHRMLN"/>
        <s v="4RHRDL1"/>
        <s v="5MHRGE0"/>
        <s v="5MHRSB0"/>
        <s v="KAHRDL2"/>
        <s v="KMHRMLP"/>
        <s v="KPHRDL2"/>
        <s v="1MHRDL1"/>
        <s v="2RHRDL2"/>
        <s v="3MHRGE0"/>
        <s v="3RHRDL2"/>
        <s v="4RHRDL2"/>
        <s v="5MHRDL2"/>
        <s v="5RHRDL2"/>
        <s v="6RHRDL2"/>
        <s v="KAHRDL1"/>
        <s v="KPHRDL1"/>
        <s v="2MHRGE0"/>
        <s v="4MHREBN"/>
        <s v="1MHRGE0"/>
        <s v="4MHRN1N"/>
        <s v="4RHRSS0"/>
        <s v="4RHRSW0"/>
        <s v="5RHRSS0"/>
        <s v="5RHRSW0"/>
        <s v="6MHRSB0"/>
        <s v="6RHRSW0"/>
        <s v="KMHRN1P"/>
        <s v="KEHRGE0"/>
        <s v="4MHRGE0"/>
        <s v="KFHRDL1"/>
        <s v="KMHREBP"/>
        <s v="4MHRBCN"/>
        <s v="KAHRBCP"/>
        <s v="KMHRBCP"/>
        <s v="3MHRDL1"/>
        <s v="5RHRSB0"/>
        <s v="6RHRSB0"/>
        <s v="4MHRRHN"/>
        <s v="KMHRRHP"/>
        <s v="KFHRGE0"/>
        <s v="1RHRES0"/>
        <s v="2MHRES0"/>
        <s v="2RHRES0"/>
        <s v="3MHRES0"/>
        <s v="4MHRN2N"/>
        <s v="5MHRES0"/>
        <s v="KAHRES0"/>
        <s v="KMHRN2P"/>
        <s v="KPHRES0"/>
        <s v="4MHRDL1"/>
        <s v="4MHRBMN"/>
        <s v="6RHRSS0"/>
        <s v="KAHRIL0"/>
      </sharedItems>
    </cacheField>
    <cacheField name="SECTION" numFmtId="0">
      <sharedItems count="331">
        <s v="17"/>
        <s v="19"/>
        <s v="21"/>
        <s v="25"/>
        <s v="27"/>
        <s v="29"/>
        <s v="30"/>
        <s v="9"/>
        <s v="10"/>
        <s v="12"/>
        <s v="11"/>
        <s v="13"/>
        <s v="14"/>
        <s v="15"/>
        <s v="20"/>
        <s v="23"/>
        <s v="24"/>
        <s v="1"/>
        <s v="2"/>
        <s v="3"/>
        <s v="28"/>
        <s v="261"/>
        <s v="262"/>
        <s v="204"/>
        <s v="206"/>
        <s v="207"/>
        <s v="208"/>
        <s v="209"/>
        <s v="212"/>
        <s v="213"/>
        <s v="215"/>
        <s v="114"/>
        <s v="107"/>
        <s v="108"/>
        <s v="110"/>
        <s v="103"/>
        <s v="104"/>
        <s v="105"/>
        <s v="106"/>
        <s v="2031"/>
        <s v="111"/>
        <s v="112"/>
        <s v="113"/>
        <s v="1110"/>
        <s v="2032"/>
        <s v="5"/>
        <s v="8"/>
        <s v="16"/>
        <s v="18"/>
        <s v="26"/>
        <s v="61"/>
        <s v="71"/>
        <s v="22"/>
        <s v="220"/>
        <s v="62"/>
        <s v="72"/>
        <s v="116"/>
        <s v="117"/>
        <s v="210"/>
        <s v="115"/>
        <s v="217"/>
        <s v="218"/>
        <s v="221"/>
        <s v="307"/>
        <s v="310"/>
        <s v="234"/>
        <s v="216"/>
        <s v="222"/>
        <s v="306"/>
        <s v="304"/>
        <s v="311"/>
        <s v="309"/>
        <s v="4"/>
        <s v="303"/>
        <s v="305"/>
        <s v="1082"/>
        <s v="2072"/>
        <s v="101"/>
        <s v="801"/>
        <s v="802"/>
        <s v="147"/>
        <s v="148"/>
        <s v="155"/>
        <s v="149"/>
        <s v="159"/>
        <s v="154"/>
        <s v="158"/>
        <s v="157"/>
        <s v="160"/>
        <s v="161"/>
        <s v="167"/>
        <s v="174"/>
        <s v="162"/>
        <s v="181"/>
        <s v="164"/>
        <s v="175"/>
        <s v="180"/>
        <s v="1011"/>
        <s v="1121"/>
        <s v="1012"/>
        <s v="1122"/>
        <s v="138"/>
        <s v="136"/>
        <s v="152"/>
        <s v="130"/>
        <s v="131"/>
        <s v="132"/>
        <s v="133"/>
        <s v="202"/>
        <s v="240"/>
        <s v="244"/>
        <s v="172"/>
        <s v="232"/>
        <s v="233"/>
        <s v="235"/>
        <s v="134"/>
        <s v="211"/>
        <s v="237"/>
        <s v="219"/>
        <s v="1761"/>
        <s v="1781"/>
        <s v="170"/>
        <s v="1762"/>
        <s v="1782"/>
        <s v="109"/>
        <s v="126"/>
        <s v="123"/>
        <s v="124"/>
        <s v="125"/>
        <s v="201"/>
        <s v="203"/>
        <s v="205"/>
        <s v="1021"/>
        <s v="1031"/>
        <s v="121"/>
        <s v="122"/>
        <s v="1022"/>
        <s v="1032"/>
        <s v="1152"/>
        <s v="1212"/>
        <s v="1132"/>
        <s v="1142"/>
        <s v="1061"/>
        <s v="1062"/>
        <s v="127"/>
        <s v="120"/>
        <s v="118"/>
        <s v="156"/>
        <s v="1151"/>
        <s v="1511"/>
        <s v="1512"/>
        <s v="6"/>
        <s v="7"/>
        <s v="128"/>
        <s v="92"/>
        <s v="102"/>
        <s v="129"/>
        <s v="230"/>
        <s v="231"/>
        <s v="227"/>
        <s v="228"/>
        <s v="225"/>
        <s v="226"/>
        <s v="1081"/>
        <s v="241"/>
        <s v="242"/>
        <s v="238"/>
        <s v="239"/>
        <s v="1101"/>
        <s v="1371"/>
        <s v="1391"/>
        <s v="1372"/>
        <s v="1392"/>
        <s v="301"/>
        <s v="142"/>
        <s v="302"/>
        <s v="247"/>
        <s v="243"/>
        <s v="254"/>
        <s v="255"/>
        <s v="253"/>
        <s v="252"/>
        <s v="248"/>
        <s v="249"/>
        <s v="250"/>
        <s v="251"/>
        <s v="236"/>
        <s v="403"/>
        <s v="404"/>
        <s v="263"/>
        <s v="2441"/>
        <s v="2191"/>
        <s v="2321"/>
        <s v="2192"/>
        <s v="2119"/>
        <s v="2124"/>
        <s v="2120"/>
        <s v="2121"/>
        <s v="2123"/>
        <s v="2122"/>
        <s v="2133"/>
        <s v="2145"/>
        <s v="2146"/>
        <s v="2148"/>
        <s v="2147"/>
        <s v="1026"/>
        <s v="2144"/>
        <s v="2149"/>
        <s v="1024"/>
        <s v="1023"/>
        <s v="1025"/>
        <s v="1027"/>
        <s v="1003"/>
        <s v="1005"/>
        <s v="1007"/>
        <s v="1004"/>
        <s v="1006"/>
        <s v="1008"/>
        <s v="2103"/>
        <s v="2102"/>
        <s v="2135"/>
        <s v="2203"/>
        <s v="2202"/>
        <s v="39"/>
        <s v="41"/>
        <s v="42"/>
        <s v="94"/>
        <s v="97"/>
        <s v="98"/>
        <s v="86"/>
        <s v="96"/>
        <s v="82"/>
        <s v="84"/>
        <s v="95"/>
        <s v="83"/>
        <s v="68"/>
        <s v="731"/>
        <s v="43"/>
        <s v="732"/>
        <s v="171"/>
        <s v="182"/>
        <s v="100"/>
        <s v="200"/>
        <s v="300"/>
        <s v="400"/>
        <s v="500"/>
        <s v="600"/>
        <s v="700"/>
        <s v="800"/>
        <s v="119"/>
        <s v="318"/>
        <s v="317"/>
        <s v="313"/>
        <s v="316"/>
        <s v="314"/>
        <s v="315"/>
        <s v="414"/>
        <s v="415"/>
        <s v="418"/>
        <s v="419"/>
        <s v="510"/>
        <s v="416"/>
        <s v="417"/>
        <s v="5131"/>
        <s v="5091"/>
        <s v="508"/>
        <s v="5132"/>
        <s v="5092"/>
        <s v="135"/>
        <s v="1141"/>
        <s v="3101"/>
        <s v="2112"/>
        <s v="2114"/>
        <s v="2113"/>
        <s v="2104"/>
        <s v="2105"/>
        <s v="3170"/>
        <s v="3148"/>
        <s v="3115"/>
        <s v="3116"/>
        <s v="3132"/>
        <s v="3102"/>
        <s v="3107"/>
        <s v="3103"/>
        <s v="3169"/>
        <s v="3191"/>
        <s v="3201"/>
        <s v="3200"/>
        <s v="3135"/>
        <s v="3185"/>
        <s v="3198"/>
        <s v="3199"/>
        <s v="1125"/>
        <s v="3126"/>
        <s v="1123"/>
        <s v="2125"/>
        <s v="2126"/>
        <s v="214"/>
        <s v="1041"/>
        <s v="1042"/>
        <s v="223"/>
        <s v="224"/>
        <s v="1131"/>
        <s v="163"/>
        <s v="1491"/>
        <s v="1531"/>
        <s v="137"/>
        <s v="1492"/>
        <s v="1532"/>
        <s v="2051"/>
        <s v="2101"/>
        <s v="2052"/>
        <s v="1221"/>
        <s v="1222"/>
        <s v="1232"/>
        <s v="173"/>
        <s v="1241"/>
        <s v="1242"/>
        <s v="1281"/>
        <s v="1282"/>
        <s v="1161"/>
        <s v="1162"/>
        <s v="32"/>
        <s v="1301"/>
        <s v="1291"/>
        <s v="1302"/>
        <s v="1292"/>
        <s v="999"/>
        <s v="31"/>
        <s v="150"/>
        <s v="151"/>
      </sharedItems>
    </cacheField>
    <cacheField name="COURSETITLE" numFmtId="0">
      <sharedItems count="55">
        <s v="1st* Homeroom"/>
        <s v="2nd* Homeroom"/>
        <s v="3rd* Homeroom"/>
        <s v="4th* Homeroom"/>
        <s v="5th* Homeroom"/>
        <s v="6th* Homeroom"/>
        <s v="K* Homeroom AM"/>
        <s v="K* Homeroom PM"/>
        <s v="Intermediate Homeroom"/>
        <s v="Primary Homeroom"/>
        <s v="1st* DL1 Homeroom"/>
        <s v="1st* DL2 Homeroom"/>
        <s v="2nd* DL1 Homeroom"/>
        <s v="3rd* DL1 Homeroom"/>
        <s v="4th* DL1 Homeroom"/>
        <s v="5th*/6th Homeroom"/>
        <s v="5th*/6th BIL Homeroom"/>
        <s v="K* DL2 Homeroom AM"/>
        <s v="K* DL2 Homeroom PM"/>
        <s v="1st*/2nd DL1 Homeroom"/>
        <s v="2nd* DL2 Homeroom"/>
        <s v="3rd/4th* Homeroom"/>
        <s v="3rd* DL2 Homeroom"/>
        <s v="4th* DL2 Homeroom"/>
        <s v="5th*/6th DL2 Homeroom"/>
        <s v="5th* DL2 Homeroom"/>
        <s v="6th* DL2 Homeroom"/>
        <s v="K* DL1 Homeroom AM"/>
        <s v="K* DL1 Homeroom PM"/>
        <s v="2nd*/3rd Homeroom"/>
        <s v="1st*/2nd Homeroom"/>
        <s v="4th* SET SWAS Homeroom"/>
        <s v="4th* SWAS Homeroom"/>
        <s v="5th* SET SWAS Homeroom"/>
        <s v="5th* SWAS Homeroom"/>
        <s v="4th*/5th/6th BIL Homeroom"/>
        <s v="6th* SWAS Homeroom"/>
        <s v="K* Homeroom EXT-FULL"/>
        <s v="4th*/5th Homeroom"/>
        <s v="K* DL1 Homeroom FULL"/>
        <s v="Primary Homeroom Kdg -ELL"/>
        <s v="Primary Homeroom - ELL"/>
        <s v="3rd/4th DL1 Homeroom"/>
        <s v="5th* BIL Homeroom"/>
        <s v="6th* BIL Homeroom"/>
        <s v="K* Homeroom FULL"/>
        <s v="1st ESL Homeroom"/>
        <s v="2nd*/3rd ESL Homeroom"/>
        <s v="2nd* ESL Homeroom"/>
        <s v="3rd/4th* ESL Homeroom"/>
        <s v="5th*/6th ESL Homeroom"/>
        <s v="K* ESL Homeroom AM"/>
        <s v="K* ESL Homeroom PM"/>
        <s v="4th*/5th DL1 Homeroom"/>
        <s v="6th* SET SWAS Homeroom"/>
      </sharedItems>
    </cacheField>
    <cacheField name="TOTALS" numFmtId="0">
      <sharedItems containsSemiMixedTypes="0" containsString="0" containsNumber="1" containsInteger="1" minValue="1" maxValue="34" count="32">
        <n v="22"/>
        <n v="21"/>
        <n v="25"/>
        <n v="24"/>
        <n v="26"/>
        <n v="27"/>
        <n v="28"/>
        <n v="32"/>
        <n v="33"/>
        <n v="19"/>
        <n v="20"/>
        <n v="23"/>
        <n v="7"/>
        <n v="34"/>
        <n v="31"/>
        <n v="8"/>
        <n v="1"/>
        <n v="15"/>
        <n v="29"/>
        <n v="13"/>
        <n v="17"/>
        <n v="16"/>
        <n v="11"/>
        <n v="6"/>
        <n v="30"/>
        <n v="18"/>
        <n v="14"/>
        <n v="12"/>
        <n v="10"/>
        <n v="9"/>
        <n v="4"/>
        <n v="3"/>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4">
  <r>
    <x v="0"/>
    <x v="0"/>
    <x v="0"/>
    <x v="0"/>
    <x v="0"/>
    <x v="0"/>
  </r>
  <r>
    <x v="0"/>
    <x v="0"/>
    <x v="0"/>
    <x v="1"/>
    <x v="0"/>
    <x v="1"/>
  </r>
  <r>
    <x v="0"/>
    <x v="0"/>
    <x v="0"/>
    <x v="2"/>
    <x v="0"/>
    <x v="0"/>
  </r>
  <r>
    <x v="0"/>
    <x v="0"/>
    <x v="1"/>
    <x v="3"/>
    <x v="1"/>
    <x v="2"/>
  </r>
  <r>
    <x v="0"/>
    <x v="0"/>
    <x v="1"/>
    <x v="4"/>
    <x v="1"/>
    <x v="3"/>
  </r>
  <r>
    <x v="0"/>
    <x v="0"/>
    <x v="1"/>
    <x v="5"/>
    <x v="1"/>
    <x v="2"/>
  </r>
  <r>
    <x v="0"/>
    <x v="0"/>
    <x v="1"/>
    <x v="6"/>
    <x v="1"/>
    <x v="4"/>
  </r>
  <r>
    <x v="0"/>
    <x v="0"/>
    <x v="2"/>
    <x v="7"/>
    <x v="2"/>
    <x v="2"/>
  </r>
  <r>
    <x v="0"/>
    <x v="0"/>
    <x v="2"/>
    <x v="8"/>
    <x v="2"/>
    <x v="3"/>
  </r>
  <r>
    <x v="0"/>
    <x v="0"/>
    <x v="2"/>
    <x v="9"/>
    <x v="2"/>
    <x v="3"/>
  </r>
  <r>
    <x v="0"/>
    <x v="0"/>
    <x v="3"/>
    <x v="10"/>
    <x v="3"/>
    <x v="4"/>
  </r>
  <r>
    <x v="0"/>
    <x v="0"/>
    <x v="3"/>
    <x v="11"/>
    <x v="3"/>
    <x v="4"/>
  </r>
  <r>
    <x v="0"/>
    <x v="0"/>
    <x v="3"/>
    <x v="12"/>
    <x v="3"/>
    <x v="5"/>
  </r>
  <r>
    <x v="0"/>
    <x v="0"/>
    <x v="3"/>
    <x v="13"/>
    <x v="3"/>
    <x v="4"/>
  </r>
  <r>
    <x v="0"/>
    <x v="0"/>
    <x v="4"/>
    <x v="14"/>
    <x v="4"/>
    <x v="4"/>
  </r>
  <r>
    <x v="0"/>
    <x v="0"/>
    <x v="4"/>
    <x v="15"/>
    <x v="4"/>
    <x v="2"/>
  </r>
  <r>
    <x v="0"/>
    <x v="0"/>
    <x v="4"/>
    <x v="16"/>
    <x v="4"/>
    <x v="6"/>
  </r>
  <r>
    <x v="0"/>
    <x v="0"/>
    <x v="5"/>
    <x v="17"/>
    <x v="5"/>
    <x v="7"/>
  </r>
  <r>
    <x v="0"/>
    <x v="0"/>
    <x v="5"/>
    <x v="18"/>
    <x v="5"/>
    <x v="7"/>
  </r>
  <r>
    <x v="0"/>
    <x v="0"/>
    <x v="5"/>
    <x v="19"/>
    <x v="5"/>
    <x v="8"/>
  </r>
  <r>
    <x v="0"/>
    <x v="0"/>
    <x v="6"/>
    <x v="20"/>
    <x v="6"/>
    <x v="9"/>
  </r>
  <r>
    <x v="0"/>
    <x v="0"/>
    <x v="6"/>
    <x v="21"/>
    <x v="6"/>
    <x v="9"/>
  </r>
  <r>
    <x v="0"/>
    <x v="0"/>
    <x v="7"/>
    <x v="22"/>
    <x v="7"/>
    <x v="3"/>
  </r>
  <r>
    <x v="1"/>
    <x v="1"/>
    <x v="0"/>
    <x v="23"/>
    <x v="0"/>
    <x v="10"/>
  </r>
  <r>
    <x v="1"/>
    <x v="1"/>
    <x v="0"/>
    <x v="24"/>
    <x v="0"/>
    <x v="11"/>
  </r>
  <r>
    <x v="1"/>
    <x v="1"/>
    <x v="0"/>
    <x v="25"/>
    <x v="0"/>
    <x v="11"/>
  </r>
  <r>
    <x v="1"/>
    <x v="1"/>
    <x v="1"/>
    <x v="26"/>
    <x v="1"/>
    <x v="3"/>
  </r>
  <r>
    <x v="1"/>
    <x v="1"/>
    <x v="1"/>
    <x v="27"/>
    <x v="1"/>
    <x v="4"/>
  </r>
  <r>
    <x v="1"/>
    <x v="1"/>
    <x v="2"/>
    <x v="28"/>
    <x v="2"/>
    <x v="4"/>
  </r>
  <r>
    <x v="1"/>
    <x v="1"/>
    <x v="2"/>
    <x v="29"/>
    <x v="2"/>
    <x v="4"/>
  </r>
  <r>
    <x v="1"/>
    <x v="1"/>
    <x v="2"/>
    <x v="30"/>
    <x v="2"/>
    <x v="5"/>
  </r>
  <r>
    <x v="1"/>
    <x v="1"/>
    <x v="8"/>
    <x v="31"/>
    <x v="8"/>
    <x v="12"/>
  </r>
  <r>
    <x v="1"/>
    <x v="1"/>
    <x v="3"/>
    <x v="32"/>
    <x v="3"/>
    <x v="11"/>
  </r>
  <r>
    <x v="1"/>
    <x v="1"/>
    <x v="3"/>
    <x v="33"/>
    <x v="3"/>
    <x v="11"/>
  </r>
  <r>
    <x v="1"/>
    <x v="1"/>
    <x v="3"/>
    <x v="34"/>
    <x v="3"/>
    <x v="11"/>
  </r>
  <r>
    <x v="1"/>
    <x v="1"/>
    <x v="4"/>
    <x v="35"/>
    <x v="4"/>
    <x v="8"/>
  </r>
  <r>
    <x v="1"/>
    <x v="1"/>
    <x v="4"/>
    <x v="36"/>
    <x v="4"/>
    <x v="13"/>
  </r>
  <r>
    <x v="1"/>
    <x v="1"/>
    <x v="5"/>
    <x v="37"/>
    <x v="5"/>
    <x v="14"/>
  </r>
  <r>
    <x v="1"/>
    <x v="1"/>
    <x v="5"/>
    <x v="38"/>
    <x v="5"/>
    <x v="14"/>
  </r>
  <r>
    <x v="1"/>
    <x v="1"/>
    <x v="6"/>
    <x v="39"/>
    <x v="6"/>
    <x v="5"/>
  </r>
  <r>
    <x v="1"/>
    <x v="1"/>
    <x v="9"/>
    <x v="40"/>
    <x v="9"/>
    <x v="12"/>
  </r>
  <r>
    <x v="1"/>
    <x v="1"/>
    <x v="9"/>
    <x v="41"/>
    <x v="9"/>
    <x v="15"/>
  </r>
  <r>
    <x v="1"/>
    <x v="1"/>
    <x v="9"/>
    <x v="42"/>
    <x v="9"/>
    <x v="15"/>
  </r>
  <r>
    <x v="1"/>
    <x v="1"/>
    <x v="9"/>
    <x v="43"/>
    <x v="9"/>
    <x v="16"/>
  </r>
  <r>
    <x v="1"/>
    <x v="1"/>
    <x v="7"/>
    <x v="44"/>
    <x v="7"/>
    <x v="6"/>
  </r>
  <r>
    <x v="2"/>
    <x v="2"/>
    <x v="10"/>
    <x v="45"/>
    <x v="10"/>
    <x v="9"/>
  </r>
  <r>
    <x v="2"/>
    <x v="2"/>
    <x v="11"/>
    <x v="8"/>
    <x v="11"/>
    <x v="17"/>
  </r>
  <r>
    <x v="2"/>
    <x v="2"/>
    <x v="0"/>
    <x v="46"/>
    <x v="0"/>
    <x v="4"/>
  </r>
  <r>
    <x v="2"/>
    <x v="2"/>
    <x v="0"/>
    <x v="7"/>
    <x v="0"/>
    <x v="5"/>
  </r>
  <r>
    <x v="2"/>
    <x v="2"/>
    <x v="12"/>
    <x v="10"/>
    <x v="12"/>
    <x v="18"/>
  </r>
  <r>
    <x v="2"/>
    <x v="2"/>
    <x v="1"/>
    <x v="11"/>
    <x v="1"/>
    <x v="6"/>
  </r>
  <r>
    <x v="2"/>
    <x v="2"/>
    <x v="1"/>
    <x v="12"/>
    <x v="1"/>
    <x v="6"/>
  </r>
  <r>
    <x v="2"/>
    <x v="2"/>
    <x v="13"/>
    <x v="47"/>
    <x v="13"/>
    <x v="0"/>
  </r>
  <r>
    <x v="2"/>
    <x v="2"/>
    <x v="13"/>
    <x v="15"/>
    <x v="13"/>
    <x v="1"/>
  </r>
  <r>
    <x v="2"/>
    <x v="2"/>
    <x v="2"/>
    <x v="13"/>
    <x v="2"/>
    <x v="5"/>
  </r>
  <r>
    <x v="2"/>
    <x v="2"/>
    <x v="2"/>
    <x v="0"/>
    <x v="2"/>
    <x v="5"/>
  </r>
  <r>
    <x v="2"/>
    <x v="2"/>
    <x v="14"/>
    <x v="2"/>
    <x v="8"/>
    <x v="19"/>
  </r>
  <r>
    <x v="2"/>
    <x v="2"/>
    <x v="15"/>
    <x v="16"/>
    <x v="14"/>
    <x v="9"/>
  </r>
  <r>
    <x v="2"/>
    <x v="2"/>
    <x v="3"/>
    <x v="48"/>
    <x v="3"/>
    <x v="3"/>
  </r>
  <r>
    <x v="2"/>
    <x v="2"/>
    <x v="3"/>
    <x v="1"/>
    <x v="3"/>
    <x v="3"/>
  </r>
  <r>
    <x v="2"/>
    <x v="2"/>
    <x v="16"/>
    <x v="20"/>
    <x v="15"/>
    <x v="3"/>
  </r>
  <r>
    <x v="2"/>
    <x v="2"/>
    <x v="17"/>
    <x v="49"/>
    <x v="16"/>
    <x v="20"/>
  </r>
  <r>
    <x v="2"/>
    <x v="2"/>
    <x v="4"/>
    <x v="18"/>
    <x v="4"/>
    <x v="14"/>
  </r>
  <r>
    <x v="2"/>
    <x v="2"/>
    <x v="4"/>
    <x v="3"/>
    <x v="4"/>
    <x v="14"/>
  </r>
  <r>
    <x v="2"/>
    <x v="2"/>
    <x v="5"/>
    <x v="4"/>
    <x v="5"/>
    <x v="8"/>
  </r>
  <r>
    <x v="2"/>
    <x v="2"/>
    <x v="18"/>
    <x v="50"/>
    <x v="17"/>
    <x v="2"/>
  </r>
  <r>
    <x v="2"/>
    <x v="2"/>
    <x v="6"/>
    <x v="51"/>
    <x v="6"/>
    <x v="9"/>
  </r>
  <r>
    <x v="2"/>
    <x v="2"/>
    <x v="19"/>
    <x v="52"/>
    <x v="9"/>
    <x v="12"/>
  </r>
  <r>
    <x v="2"/>
    <x v="2"/>
    <x v="19"/>
    <x v="53"/>
    <x v="9"/>
    <x v="16"/>
  </r>
  <r>
    <x v="2"/>
    <x v="2"/>
    <x v="20"/>
    <x v="54"/>
    <x v="18"/>
    <x v="11"/>
  </r>
  <r>
    <x v="2"/>
    <x v="2"/>
    <x v="7"/>
    <x v="55"/>
    <x v="7"/>
    <x v="9"/>
  </r>
  <r>
    <x v="3"/>
    <x v="3"/>
    <x v="21"/>
    <x v="56"/>
    <x v="19"/>
    <x v="10"/>
  </r>
  <r>
    <x v="3"/>
    <x v="3"/>
    <x v="10"/>
    <x v="57"/>
    <x v="10"/>
    <x v="11"/>
  </r>
  <r>
    <x v="3"/>
    <x v="3"/>
    <x v="11"/>
    <x v="58"/>
    <x v="11"/>
    <x v="0"/>
  </r>
  <r>
    <x v="3"/>
    <x v="3"/>
    <x v="11"/>
    <x v="30"/>
    <x v="11"/>
    <x v="10"/>
  </r>
  <r>
    <x v="3"/>
    <x v="3"/>
    <x v="0"/>
    <x v="41"/>
    <x v="0"/>
    <x v="17"/>
  </r>
  <r>
    <x v="3"/>
    <x v="3"/>
    <x v="12"/>
    <x v="59"/>
    <x v="12"/>
    <x v="0"/>
  </r>
  <r>
    <x v="3"/>
    <x v="3"/>
    <x v="22"/>
    <x v="60"/>
    <x v="20"/>
    <x v="1"/>
  </r>
  <r>
    <x v="3"/>
    <x v="3"/>
    <x v="22"/>
    <x v="61"/>
    <x v="20"/>
    <x v="11"/>
  </r>
  <r>
    <x v="3"/>
    <x v="3"/>
    <x v="1"/>
    <x v="62"/>
    <x v="1"/>
    <x v="11"/>
  </r>
  <r>
    <x v="3"/>
    <x v="3"/>
    <x v="23"/>
    <x v="63"/>
    <x v="21"/>
    <x v="9"/>
  </r>
  <r>
    <x v="3"/>
    <x v="3"/>
    <x v="23"/>
    <x v="64"/>
    <x v="21"/>
    <x v="10"/>
  </r>
  <r>
    <x v="3"/>
    <x v="3"/>
    <x v="13"/>
    <x v="65"/>
    <x v="13"/>
    <x v="9"/>
  </r>
  <r>
    <x v="3"/>
    <x v="3"/>
    <x v="24"/>
    <x v="66"/>
    <x v="22"/>
    <x v="0"/>
  </r>
  <r>
    <x v="3"/>
    <x v="3"/>
    <x v="24"/>
    <x v="67"/>
    <x v="22"/>
    <x v="11"/>
  </r>
  <r>
    <x v="3"/>
    <x v="3"/>
    <x v="15"/>
    <x v="68"/>
    <x v="14"/>
    <x v="2"/>
  </r>
  <r>
    <x v="3"/>
    <x v="3"/>
    <x v="25"/>
    <x v="69"/>
    <x v="23"/>
    <x v="2"/>
  </r>
  <r>
    <x v="3"/>
    <x v="3"/>
    <x v="25"/>
    <x v="70"/>
    <x v="23"/>
    <x v="2"/>
  </r>
  <r>
    <x v="3"/>
    <x v="3"/>
    <x v="26"/>
    <x v="71"/>
    <x v="24"/>
    <x v="0"/>
  </r>
  <r>
    <x v="3"/>
    <x v="3"/>
    <x v="16"/>
    <x v="17"/>
    <x v="15"/>
    <x v="3"/>
  </r>
  <r>
    <x v="3"/>
    <x v="3"/>
    <x v="16"/>
    <x v="18"/>
    <x v="15"/>
    <x v="3"/>
  </r>
  <r>
    <x v="3"/>
    <x v="3"/>
    <x v="16"/>
    <x v="72"/>
    <x v="15"/>
    <x v="11"/>
  </r>
  <r>
    <x v="3"/>
    <x v="3"/>
    <x v="17"/>
    <x v="73"/>
    <x v="16"/>
    <x v="1"/>
  </r>
  <r>
    <x v="3"/>
    <x v="3"/>
    <x v="27"/>
    <x v="74"/>
    <x v="25"/>
    <x v="2"/>
  </r>
  <r>
    <x v="3"/>
    <x v="3"/>
    <x v="28"/>
    <x v="19"/>
    <x v="26"/>
    <x v="4"/>
  </r>
  <r>
    <x v="3"/>
    <x v="3"/>
    <x v="29"/>
    <x v="25"/>
    <x v="27"/>
    <x v="21"/>
  </r>
  <r>
    <x v="3"/>
    <x v="3"/>
    <x v="18"/>
    <x v="33"/>
    <x v="17"/>
    <x v="11"/>
  </r>
  <r>
    <x v="3"/>
    <x v="3"/>
    <x v="30"/>
    <x v="75"/>
    <x v="28"/>
    <x v="19"/>
  </r>
  <r>
    <x v="3"/>
    <x v="3"/>
    <x v="30"/>
    <x v="76"/>
    <x v="28"/>
    <x v="22"/>
  </r>
  <r>
    <x v="4"/>
    <x v="4"/>
    <x v="0"/>
    <x v="19"/>
    <x v="0"/>
    <x v="2"/>
  </r>
  <r>
    <x v="4"/>
    <x v="4"/>
    <x v="0"/>
    <x v="72"/>
    <x v="0"/>
    <x v="2"/>
  </r>
  <r>
    <x v="4"/>
    <x v="4"/>
    <x v="0"/>
    <x v="36"/>
    <x v="0"/>
    <x v="10"/>
  </r>
  <r>
    <x v="4"/>
    <x v="4"/>
    <x v="31"/>
    <x v="38"/>
    <x v="29"/>
    <x v="11"/>
  </r>
  <r>
    <x v="4"/>
    <x v="4"/>
    <x v="1"/>
    <x v="77"/>
    <x v="1"/>
    <x v="5"/>
  </r>
  <r>
    <x v="4"/>
    <x v="4"/>
    <x v="1"/>
    <x v="35"/>
    <x v="1"/>
    <x v="4"/>
  </r>
  <r>
    <x v="4"/>
    <x v="4"/>
    <x v="2"/>
    <x v="37"/>
    <x v="2"/>
    <x v="6"/>
  </r>
  <r>
    <x v="4"/>
    <x v="4"/>
    <x v="2"/>
    <x v="32"/>
    <x v="2"/>
    <x v="4"/>
  </r>
  <r>
    <x v="4"/>
    <x v="4"/>
    <x v="32"/>
    <x v="1"/>
    <x v="8"/>
    <x v="23"/>
  </r>
  <r>
    <x v="4"/>
    <x v="4"/>
    <x v="14"/>
    <x v="12"/>
    <x v="8"/>
    <x v="22"/>
  </r>
  <r>
    <x v="4"/>
    <x v="4"/>
    <x v="3"/>
    <x v="0"/>
    <x v="3"/>
    <x v="7"/>
  </r>
  <r>
    <x v="4"/>
    <x v="4"/>
    <x v="3"/>
    <x v="48"/>
    <x v="3"/>
    <x v="8"/>
  </r>
  <r>
    <x v="4"/>
    <x v="4"/>
    <x v="16"/>
    <x v="14"/>
    <x v="15"/>
    <x v="2"/>
  </r>
  <r>
    <x v="4"/>
    <x v="4"/>
    <x v="4"/>
    <x v="9"/>
    <x v="4"/>
    <x v="5"/>
  </r>
  <r>
    <x v="4"/>
    <x v="4"/>
    <x v="4"/>
    <x v="11"/>
    <x v="4"/>
    <x v="5"/>
  </r>
  <r>
    <x v="4"/>
    <x v="4"/>
    <x v="5"/>
    <x v="13"/>
    <x v="5"/>
    <x v="24"/>
  </r>
  <r>
    <x v="4"/>
    <x v="4"/>
    <x v="5"/>
    <x v="47"/>
    <x v="5"/>
    <x v="24"/>
  </r>
  <r>
    <x v="4"/>
    <x v="4"/>
    <x v="6"/>
    <x v="78"/>
    <x v="6"/>
    <x v="10"/>
  </r>
  <r>
    <x v="4"/>
    <x v="4"/>
    <x v="7"/>
    <x v="79"/>
    <x v="7"/>
    <x v="20"/>
  </r>
  <r>
    <x v="5"/>
    <x v="5"/>
    <x v="33"/>
    <x v="80"/>
    <x v="30"/>
    <x v="9"/>
  </r>
  <r>
    <x v="5"/>
    <x v="5"/>
    <x v="10"/>
    <x v="37"/>
    <x v="10"/>
    <x v="2"/>
  </r>
  <r>
    <x v="5"/>
    <x v="5"/>
    <x v="10"/>
    <x v="40"/>
    <x v="10"/>
    <x v="2"/>
  </r>
  <r>
    <x v="5"/>
    <x v="5"/>
    <x v="0"/>
    <x v="59"/>
    <x v="0"/>
    <x v="3"/>
  </r>
  <r>
    <x v="5"/>
    <x v="5"/>
    <x v="12"/>
    <x v="81"/>
    <x v="12"/>
    <x v="25"/>
  </r>
  <r>
    <x v="5"/>
    <x v="5"/>
    <x v="12"/>
    <x v="82"/>
    <x v="12"/>
    <x v="10"/>
  </r>
  <r>
    <x v="5"/>
    <x v="5"/>
    <x v="1"/>
    <x v="83"/>
    <x v="1"/>
    <x v="9"/>
  </r>
  <r>
    <x v="5"/>
    <x v="5"/>
    <x v="23"/>
    <x v="84"/>
    <x v="21"/>
    <x v="1"/>
  </r>
  <r>
    <x v="5"/>
    <x v="5"/>
    <x v="13"/>
    <x v="85"/>
    <x v="13"/>
    <x v="11"/>
  </r>
  <r>
    <x v="5"/>
    <x v="5"/>
    <x v="13"/>
    <x v="86"/>
    <x v="13"/>
    <x v="0"/>
  </r>
  <r>
    <x v="5"/>
    <x v="5"/>
    <x v="2"/>
    <x v="87"/>
    <x v="2"/>
    <x v="2"/>
  </r>
  <r>
    <x v="5"/>
    <x v="5"/>
    <x v="15"/>
    <x v="88"/>
    <x v="14"/>
    <x v="11"/>
  </r>
  <r>
    <x v="5"/>
    <x v="5"/>
    <x v="15"/>
    <x v="89"/>
    <x v="14"/>
    <x v="3"/>
  </r>
  <r>
    <x v="5"/>
    <x v="5"/>
    <x v="3"/>
    <x v="90"/>
    <x v="3"/>
    <x v="4"/>
  </r>
  <r>
    <x v="5"/>
    <x v="5"/>
    <x v="17"/>
    <x v="91"/>
    <x v="16"/>
    <x v="11"/>
  </r>
  <r>
    <x v="5"/>
    <x v="5"/>
    <x v="4"/>
    <x v="92"/>
    <x v="4"/>
    <x v="24"/>
  </r>
  <r>
    <x v="5"/>
    <x v="5"/>
    <x v="4"/>
    <x v="93"/>
    <x v="4"/>
    <x v="14"/>
  </r>
  <r>
    <x v="5"/>
    <x v="5"/>
    <x v="5"/>
    <x v="94"/>
    <x v="5"/>
    <x v="0"/>
  </r>
  <r>
    <x v="5"/>
    <x v="5"/>
    <x v="5"/>
    <x v="95"/>
    <x v="5"/>
    <x v="3"/>
  </r>
  <r>
    <x v="5"/>
    <x v="5"/>
    <x v="5"/>
    <x v="96"/>
    <x v="5"/>
    <x v="11"/>
  </r>
  <r>
    <x v="5"/>
    <x v="5"/>
    <x v="29"/>
    <x v="97"/>
    <x v="27"/>
    <x v="0"/>
  </r>
  <r>
    <x v="5"/>
    <x v="5"/>
    <x v="6"/>
    <x v="98"/>
    <x v="6"/>
    <x v="25"/>
  </r>
  <r>
    <x v="5"/>
    <x v="5"/>
    <x v="30"/>
    <x v="99"/>
    <x v="28"/>
    <x v="11"/>
  </r>
  <r>
    <x v="5"/>
    <x v="5"/>
    <x v="7"/>
    <x v="100"/>
    <x v="7"/>
    <x v="25"/>
  </r>
  <r>
    <x v="6"/>
    <x v="6"/>
    <x v="10"/>
    <x v="101"/>
    <x v="10"/>
    <x v="10"/>
  </r>
  <r>
    <x v="6"/>
    <x v="6"/>
    <x v="11"/>
    <x v="102"/>
    <x v="11"/>
    <x v="5"/>
  </r>
  <r>
    <x v="6"/>
    <x v="6"/>
    <x v="0"/>
    <x v="83"/>
    <x v="0"/>
    <x v="11"/>
  </r>
  <r>
    <x v="6"/>
    <x v="6"/>
    <x v="0"/>
    <x v="103"/>
    <x v="0"/>
    <x v="2"/>
  </r>
  <r>
    <x v="6"/>
    <x v="6"/>
    <x v="12"/>
    <x v="104"/>
    <x v="12"/>
    <x v="9"/>
  </r>
  <r>
    <x v="6"/>
    <x v="6"/>
    <x v="22"/>
    <x v="105"/>
    <x v="20"/>
    <x v="9"/>
  </r>
  <r>
    <x v="6"/>
    <x v="6"/>
    <x v="1"/>
    <x v="106"/>
    <x v="1"/>
    <x v="4"/>
  </r>
  <r>
    <x v="6"/>
    <x v="6"/>
    <x v="1"/>
    <x v="107"/>
    <x v="1"/>
    <x v="0"/>
  </r>
  <r>
    <x v="6"/>
    <x v="6"/>
    <x v="13"/>
    <x v="108"/>
    <x v="13"/>
    <x v="3"/>
  </r>
  <r>
    <x v="6"/>
    <x v="6"/>
    <x v="2"/>
    <x v="109"/>
    <x v="2"/>
    <x v="14"/>
  </r>
  <r>
    <x v="6"/>
    <x v="6"/>
    <x v="2"/>
    <x v="110"/>
    <x v="2"/>
    <x v="8"/>
  </r>
  <r>
    <x v="6"/>
    <x v="6"/>
    <x v="34"/>
    <x v="111"/>
    <x v="8"/>
    <x v="15"/>
  </r>
  <r>
    <x v="6"/>
    <x v="6"/>
    <x v="3"/>
    <x v="112"/>
    <x v="3"/>
    <x v="0"/>
  </r>
  <r>
    <x v="6"/>
    <x v="6"/>
    <x v="3"/>
    <x v="113"/>
    <x v="3"/>
    <x v="0"/>
  </r>
  <r>
    <x v="6"/>
    <x v="6"/>
    <x v="35"/>
    <x v="65"/>
    <x v="31"/>
    <x v="17"/>
  </r>
  <r>
    <x v="6"/>
    <x v="6"/>
    <x v="36"/>
    <x v="114"/>
    <x v="32"/>
    <x v="2"/>
  </r>
  <r>
    <x v="6"/>
    <x v="6"/>
    <x v="16"/>
    <x v="115"/>
    <x v="15"/>
    <x v="21"/>
  </r>
  <r>
    <x v="6"/>
    <x v="6"/>
    <x v="4"/>
    <x v="116"/>
    <x v="4"/>
    <x v="3"/>
  </r>
  <r>
    <x v="6"/>
    <x v="6"/>
    <x v="4"/>
    <x v="28"/>
    <x v="4"/>
    <x v="0"/>
  </r>
  <r>
    <x v="6"/>
    <x v="6"/>
    <x v="37"/>
    <x v="53"/>
    <x v="33"/>
    <x v="0"/>
  </r>
  <r>
    <x v="6"/>
    <x v="6"/>
    <x v="38"/>
    <x v="62"/>
    <x v="34"/>
    <x v="0"/>
  </r>
  <r>
    <x v="6"/>
    <x v="6"/>
    <x v="39"/>
    <x v="117"/>
    <x v="35"/>
    <x v="11"/>
  </r>
  <r>
    <x v="6"/>
    <x v="6"/>
    <x v="5"/>
    <x v="61"/>
    <x v="5"/>
    <x v="14"/>
  </r>
  <r>
    <x v="6"/>
    <x v="6"/>
    <x v="5"/>
    <x v="118"/>
    <x v="5"/>
    <x v="24"/>
  </r>
  <r>
    <x v="6"/>
    <x v="6"/>
    <x v="40"/>
    <x v="60"/>
    <x v="36"/>
    <x v="0"/>
  </r>
  <r>
    <x v="6"/>
    <x v="6"/>
    <x v="18"/>
    <x v="119"/>
    <x v="17"/>
    <x v="1"/>
  </r>
  <r>
    <x v="6"/>
    <x v="6"/>
    <x v="6"/>
    <x v="120"/>
    <x v="6"/>
    <x v="20"/>
  </r>
  <r>
    <x v="6"/>
    <x v="6"/>
    <x v="41"/>
    <x v="121"/>
    <x v="9"/>
    <x v="15"/>
  </r>
  <r>
    <x v="6"/>
    <x v="6"/>
    <x v="20"/>
    <x v="122"/>
    <x v="18"/>
    <x v="25"/>
  </r>
  <r>
    <x v="6"/>
    <x v="6"/>
    <x v="7"/>
    <x v="123"/>
    <x v="7"/>
    <x v="22"/>
  </r>
  <r>
    <x v="7"/>
    <x v="7"/>
    <x v="0"/>
    <x v="38"/>
    <x v="0"/>
    <x v="4"/>
  </r>
  <r>
    <x v="7"/>
    <x v="7"/>
    <x v="0"/>
    <x v="32"/>
    <x v="0"/>
    <x v="6"/>
  </r>
  <r>
    <x v="7"/>
    <x v="7"/>
    <x v="0"/>
    <x v="33"/>
    <x v="0"/>
    <x v="5"/>
  </r>
  <r>
    <x v="7"/>
    <x v="7"/>
    <x v="0"/>
    <x v="124"/>
    <x v="0"/>
    <x v="18"/>
  </r>
  <r>
    <x v="7"/>
    <x v="7"/>
    <x v="31"/>
    <x v="125"/>
    <x v="29"/>
    <x v="11"/>
  </r>
  <r>
    <x v="7"/>
    <x v="7"/>
    <x v="1"/>
    <x v="126"/>
    <x v="1"/>
    <x v="18"/>
  </r>
  <r>
    <x v="7"/>
    <x v="7"/>
    <x v="1"/>
    <x v="127"/>
    <x v="1"/>
    <x v="18"/>
  </r>
  <r>
    <x v="7"/>
    <x v="7"/>
    <x v="1"/>
    <x v="128"/>
    <x v="1"/>
    <x v="18"/>
  </r>
  <r>
    <x v="7"/>
    <x v="7"/>
    <x v="2"/>
    <x v="24"/>
    <x v="2"/>
    <x v="5"/>
  </r>
  <r>
    <x v="7"/>
    <x v="7"/>
    <x v="2"/>
    <x v="26"/>
    <x v="2"/>
    <x v="4"/>
  </r>
  <r>
    <x v="7"/>
    <x v="7"/>
    <x v="2"/>
    <x v="27"/>
    <x v="2"/>
    <x v="2"/>
  </r>
  <r>
    <x v="7"/>
    <x v="7"/>
    <x v="3"/>
    <x v="25"/>
    <x v="3"/>
    <x v="24"/>
  </r>
  <r>
    <x v="7"/>
    <x v="7"/>
    <x v="3"/>
    <x v="58"/>
    <x v="3"/>
    <x v="7"/>
  </r>
  <r>
    <x v="7"/>
    <x v="7"/>
    <x v="3"/>
    <x v="116"/>
    <x v="3"/>
    <x v="24"/>
  </r>
  <r>
    <x v="7"/>
    <x v="7"/>
    <x v="3"/>
    <x v="28"/>
    <x v="3"/>
    <x v="14"/>
  </r>
  <r>
    <x v="7"/>
    <x v="7"/>
    <x v="4"/>
    <x v="129"/>
    <x v="4"/>
    <x v="18"/>
  </r>
  <r>
    <x v="7"/>
    <x v="7"/>
    <x v="4"/>
    <x v="130"/>
    <x v="4"/>
    <x v="24"/>
  </r>
  <r>
    <x v="7"/>
    <x v="7"/>
    <x v="4"/>
    <x v="23"/>
    <x v="4"/>
    <x v="24"/>
  </r>
  <r>
    <x v="7"/>
    <x v="7"/>
    <x v="4"/>
    <x v="131"/>
    <x v="4"/>
    <x v="14"/>
  </r>
  <r>
    <x v="7"/>
    <x v="7"/>
    <x v="5"/>
    <x v="34"/>
    <x v="5"/>
    <x v="24"/>
  </r>
  <r>
    <x v="7"/>
    <x v="7"/>
    <x v="5"/>
    <x v="40"/>
    <x v="5"/>
    <x v="24"/>
  </r>
  <r>
    <x v="7"/>
    <x v="7"/>
    <x v="5"/>
    <x v="41"/>
    <x v="5"/>
    <x v="14"/>
  </r>
  <r>
    <x v="7"/>
    <x v="7"/>
    <x v="5"/>
    <x v="42"/>
    <x v="5"/>
    <x v="24"/>
  </r>
  <r>
    <x v="7"/>
    <x v="7"/>
    <x v="6"/>
    <x v="132"/>
    <x v="6"/>
    <x v="20"/>
  </r>
  <r>
    <x v="7"/>
    <x v="7"/>
    <x v="6"/>
    <x v="133"/>
    <x v="6"/>
    <x v="25"/>
  </r>
  <r>
    <x v="7"/>
    <x v="7"/>
    <x v="42"/>
    <x v="134"/>
    <x v="37"/>
    <x v="10"/>
  </r>
  <r>
    <x v="7"/>
    <x v="7"/>
    <x v="42"/>
    <x v="135"/>
    <x v="37"/>
    <x v="9"/>
  </r>
  <r>
    <x v="7"/>
    <x v="7"/>
    <x v="7"/>
    <x v="136"/>
    <x v="7"/>
    <x v="26"/>
  </r>
  <r>
    <x v="7"/>
    <x v="7"/>
    <x v="7"/>
    <x v="137"/>
    <x v="7"/>
    <x v="22"/>
  </r>
  <r>
    <x v="8"/>
    <x v="8"/>
    <x v="33"/>
    <x v="138"/>
    <x v="30"/>
    <x v="0"/>
  </r>
  <r>
    <x v="8"/>
    <x v="8"/>
    <x v="10"/>
    <x v="41"/>
    <x v="10"/>
    <x v="2"/>
  </r>
  <r>
    <x v="8"/>
    <x v="8"/>
    <x v="10"/>
    <x v="42"/>
    <x v="10"/>
    <x v="5"/>
  </r>
  <r>
    <x v="8"/>
    <x v="8"/>
    <x v="12"/>
    <x v="136"/>
    <x v="12"/>
    <x v="21"/>
  </r>
  <r>
    <x v="8"/>
    <x v="8"/>
    <x v="12"/>
    <x v="139"/>
    <x v="12"/>
    <x v="25"/>
  </r>
  <r>
    <x v="8"/>
    <x v="8"/>
    <x v="23"/>
    <x v="131"/>
    <x v="21"/>
    <x v="10"/>
  </r>
  <r>
    <x v="8"/>
    <x v="8"/>
    <x v="13"/>
    <x v="58"/>
    <x v="13"/>
    <x v="0"/>
  </r>
  <r>
    <x v="8"/>
    <x v="8"/>
    <x v="13"/>
    <x v="116"/>
    <x v="13"/>
    <x v="0"/>
  </r>
  <r>
    <x v="8"/>
    <x v="8"/>
    <x v="43"/>
    <x v="130"/>
    <x v="38"/>
    <x v="0"/>
  </r>
  <r>
    <x v="8"/>
    <x v="8"/>
    <x v="15"/>
    <x v="37"/>
    <x v="14"/>
    <x v="1"/>
  </r>
  <r>
    <x v="8"/>
    <x v="8"/>
    <x v="17"/>
    <x v="99"/>
    <x v="16"/>
    <x v="9"/>
  </r>
  <r>
    <x v="8"/>
    <x v="8"/>
    <x v="4"/>
    <x v="140"/>
    <x v="4"/>
    <x v="6"/>
  </r>
  <r>
    <x v="8"/>
    <x v="8"/>
    <x v="5"/>
    <x v="141"/>
    <x v="5"/>
    <x v="2"/>
  </r>
  <r>
    <x v="8"/>
    <x v="8"/>
    <x v="29"/>
    <x v="142"/>
    <x v="27"/>
    <x v="2"/>
  </r>
  <r>
    <x v="8"/>
    <x v="8"/>
    <x v="44"/>
    <x v="134"/>
    <x v="39"/>
    <x v="20"/>
  </r>
  <r>
    <x v="8"/>
    <x v="8"/>
    <x v="30"/>
    <x v="143"/>
    <x v="28"/>
    <x v="11"/>
  </r>
  <r>
    <x v="9"/>
    <x v="9"/>
    <x v="11"/>
    <x v="127"/>
    <x v="11"/>
    <x v="4"/>
  </r>
  <r>
    <x v="9"/>
    <x v="9"/>
    <x v="0"/>
    <x v="125"/>
    <x v="0"/>
    <x v="3"/>
  </r>
  <r>
    <x v="9"/>
    <x v="9"/>
    <x v="0"/>
    <x v="144"/>
    <x v="0"/>
    <x v="11"/>
  </r>
  <r>
    <x v="9"/>
    <x v="9"/>
    <x v="22"/>
    <x v="145"/>
    <x v="20"/>
    <x v="18"/>
  </r>
  <r>
    <x v="9"/>
    <x v="9"/>
    <x v="1"/>
    <x v="134"/>
    <x v="1"/>
    <x v="4"/>
  </r>
  <r>
    <x v="9"/>
    <x v="9"/>
    <x v="1"/>
    <x v="126"/>
    <x v="1"/>
    <x v="4"/>
  </r>
  <r>
    <x v="9"/>
    <x v="9"/>
    <x v="13"/>
    <x v="57"/>
    <x v="13"/>
    <x v="20"/>
  </r>
  <r>
    <x v="9"/>
    <x v="9"/>
    <x v="2"/>
    <x v="56"/>
    <x v="2"/>
    <x v="5"/>
  </r>
  <r>
    <x v="9"/>
    <x v="9"/>
    <x v="2"/>
    <x v="146"/>
    <x v="2"/>
    <x v="4"/>
  </r>
  <r>
    <x v="9"/>
    <x v="9"/>
    <x v="32"/>
    <x v="147"/>
    <x v="8"/>
    <x v="22"/>
  </r>
  <r>
    <x v="9"/>
    <x v="9"/>
    <x v="25"/>
    <x v="32"/>
    <x v="23"/>
    <x v="10"/>
  </r>
  <r>
    <x v="9"/>
    <x v="9"/>
    <x v="3"/>
    <x v="32"/>
    <x v="3"/>
    <x v="18"/>
  </r>
  <r>
    <x v="9"/>
    <x v="9"/>
    <x v="3"/>
    <x v="124"/>
    <x v="3"/>
    <x v="18"/>
  </r>
  <r>
    <x v="9"/>
    <x v="9"/>
    <x v="4"/>
    <x v="38"/>
    <x v="4"/>
    <x v="14"/>
  </r>
  <r>
    <x v="9"/>
    <x v="9"/>
    <x v="4"/>
    <x v="42"/>
    <x v="4"/>
    <x v="14"/>
  </r>
  <r>
    <x v="9"/>
    <x v="9"/>
    <x v="5"/>
    <x v="35"/>
    <x v="5"/>
    <x v="13"/>
  </r>
  <r>
    <x v="9"/>
    <x v="9"/>
    <x v="5"/>
    <x v="37"/>
    <x v="5"/>
    <x v="13"/>
  </r>
  <r>
    <x v="9"/>
    <x v="9"/>
    <x v="18"/>
    <x v="148"/>
    <x v="17"/>
    <x v="2"/>
  </r>
  <r>
    <x v="9"/>
    <x v="9"/>
    <x v="6"/>
    <x v="149"/>
    <x v="6"/>
    <x v="11"/>
  </r>
  <r>
    <x v="9"/>
    <x v="9"/>
    <x v="45"/>
    <x v="82"/>
    <x v="9"/>
    <x v="12"/>
  </r>
  <r>
    <x v="9"/>
    <x v="9"/>
    <x v="41"/>
    <x v="103"/>
    <x v="9"/>
    <x v="12"/>
  </r>
  <r>
    <x v="9"/>
    <x v="9"/>
    <x v="7"/>
    <x v="150"/>
    <x v="7"/>
    <x v="17"/>
  </r>
  <r>
    <x v="10"/>
    <x v="10"/>
    <x v="11"/>
    <x v="12"/>
    <x v="11"/>
    <x v="20"/>
  </r>
  <r>
    <x v="10"/>
    <x v="10"/>
    <x v="0"/>
    <x v="9"/>
    <x v="0"/>
    <x v="9"/>
  </r>
  <r>
    <x v="10"/>
    <x v="10"/>
    <x v="0"/>
    <x v="0"/>
    <x v="0"/>
    <x v="25"/>
  </r>
  <r>
    <x v="10"/>
    <x v="10"/>
    <x v="0"/>
    <x v="1"/>
    <x v="0"/>
    <x v="1"/>
  </r>
  <r>
    <x v="10"/>
    <x v="10"/>
    <x v="22"/>
    <x v="45"/>
    <x v="20"/>
    <x v="10"/>
  </r>
  <r>
    <x v="10"/>
    <x v="10"/>
    <x v="1"/>
    <x v="151"/>
    <x v="1"/>
    <x v="10"/>
  </r>
  <r>
    <x v="10"/>
    <x v="10"/>
    <x v="1"/>
    <x v="152"/>
    <x v="1"/>
    <x v="10"/>
  </r>
  <r>
    <x v="10"/>
    <x v="10"/>
    <x v="23"/>
    <x v="14"/>
    <x v="21"/>
    <x v="3"/>
  </r>
  <r>
    <x v="10"/>
    <x v="10"/>
    <x v="23"/>
    <x v="2"/>
    <x v="21"/>
    <x v="11"/>
  </r>
  <r>
    <x v="10"/>
    <x v="10"/>
    <x v="23"/>
    <x v="52"/>
    <x v="21"/>
    <x v="3"/>
  </r>
  <r>
    <x v="10"/>
    <x v="10"/>
    <x v="23"/>
    <x v="15"/>
    <x v="21"/>
    <x v="3"/>
  </r>
  <r>
    <x v="10"/>
    <x v="10"/>
    <x v="23"/>
    <x v="16"/>
    <x v="21"/>
    <x v="3"/>
  </r>
  <r>
    <x v="10"/>
    <x v="10"/>
    <x v="13"/>
    <x v="3"/>
    <x v="13"/>
    <x v="1"/>
  </r>
  <r>
    <x v="10"/>
    <x v="10"/>
    <x v="15"/>
    <x v="11"/>
    <x v="14"/>
    <x v="15"/>
  </r>
  <r>
    <x v="10"/>
    <x v="10"/>
    <x v="4"/>
    <x v="17"/>
    <x v="4"/>
    <x v="3"/>
  </r>
  <r>
    <x v="10"/>
    <x v="10"/>
    <x v="4"/>
    <x v="18"/>
    <x v="4"/>
    <x v="6"/>
  </r>
  <r>
    <x v="10"/>
    <x v="10"/>
    <x v="5"/>
    <x v="8"/>
    <x v="5"/>
    <x v="8"/>
  </r>
  <r>
    <x v="10"/>
    <x v="10"/>
    <x v="5"/>
    <x v="13"/>
    <x v="5"/>
    <x v="14"/>
  </r>
  <r>
    <x v="10"/>
    <x v="10"/>
    <x v="6"/>
    <x v="72"/>
    <x v="6"/>
    <x v="20"/>
  </r>
  <r>
    <x v="10"/>
    <x v="10"/>
    <x v="20"/>
    <x v="7"/>
    <x v="18"/>
    <x v="4"/>
  </r>
  <r>
    <x v="10"/>
    <x v="10"/>
    <x v="7"/>
    <x v="72"/>
    <x v="7"/>
    <x v="9"/>
  </r>
  <r>
    <x v="11"/>
    <x v="11"/>
    <x v="11"/>
    <x v="72"/>
    <x v="11"/>
    <x v="6"/>
  </r>
  <r>
    <x v="11"/>
    <x v="11"/>
    <x v="11"/>
    <x v="152"/>
    <x v="11"/>
    <x v="6"/>
  </r>
  <r>
    <x v="11"/>
    <x v="11"/>
    <x v="0"/>
    <x v="45"/>
    <x v="0"/>
    <x v="21"/>
  </r>
  <r>
    <x v="11"/>
    <x v="11"/>
    <x v="0"/>
    <x v="151"/>
    <x v="0"/>
    <x v="9"/>
  </r>
  <r>
    <x v="11"/>
    <x v="11"/>
    <x v="12"/>
    <x v="46"/>
    <x v="12"/>
    <x v="0"/>
  </r>
  <r>
    <x v="11"/>
    <x v="11"/>
    <x v="22"/>
    <x v="153"/>
    <x v="20"/>
    <x v="21"/>
  </r>
  <r>
    <x v="11"/>
    <x v="11"/>
    <x v="22"/>
    <x v="102"/>
    <x v="20"/>
    <x v="21"/>
  </r>
  <r>
    <x v="11"/>
    <x v="11"/>
    <x v="1"/>
    <x v="18"/>
    <x v="1"/>
    <x v="20"/>
  </r>
  <r>
    <x v="11"/>
    <x v="11"/>
    <x v="1"/>
    <x v="19"/>
    <x v="1"/>
    <x v="10"/>
  </r>
  <r>
    <x v="11"/>
    <x v="11"/>
    <x v="13"/>
    <x v="13"/>
    <x v="13"/>
    <x v="2"/>
  </r>
  <r>
    <x v="11"/>
    <x v="11"/>
    <x v="24"/>
    <x v="103"/>
    <x v="22"/>
    <x v="1"/>
  </r>
  <r>
    <x v="11"/>
    <x v="11"/>
    <x v="2"/>
    <x v="11"/>
    <x v="2"/>
    <x v="27"/>
  </r>
  <r>
    <x v="11"/>
    <x v="11"/>
    <x v="2"/>
    <x v="12"/>
    <x v="2"/>
    <x v="27"/>
  </r>
  <r>
    <x v="11"/>
    <x v="11"/>
    <x v="15"/>
    <x v="8"/>
    <x v="14"/>
    <x v="10"/>
  </r>
  <r>
    <x v="11"/>
    <x v="11"/>
    <x v="15"/>
    <x v="10"/>
    <x v="14"/>
    <x v="1"/>
  </r>
  <r>
    <x v="11"/>
    <x v="11"/>
    <x v="3"/>
    <x v="48"/>
    <x v="3"/>
    <x v="11"/>
  </r>
  <r>
    <x v="11"/>
    <x v="11"/>
    <x v="3"/>
    <x v="1"/>
    <x v="3"/>
    <x v="3"/>
  </r>
  <r>
    <x v="11"/>
    <x v="11"/>
    <x v="16"/>
    <x v="14"/>
    <x v="15"/>
    <x v="4"/>
  </r>
  <r>
    <x v="11"/>
    <x v="11"/>
    <x v="17"/>
    <x v="0"/>
    <x v="16"/>
    <x v="9"/>
  </r>
  <r>
    <x v="11"/>
    <x v="11"/>
    <x v="4"/>
    <x v="2"/>
    <x v="4"/>
    <x v="6"/>
  </r>
  <r>
    <x v="11"/>
    <x v="11"/>
    <x v="5"/>
    <x v="47"/>
    <x v="5"/>
    <x v="7"/>
  </r>
  <r>
    <x v="11"/>
    <x v="11"/>
    <x v="18"/>
    <x v="7"/>
    <x v="17"/>
    <x v="3"/>
  </r>
  <r>
    <x v="11"/>
    <x v="11"/>
    <x v="6"/>
    <x v="77"/>
    <x v="6"/>
    <x v="22"/>
  </r>
  <r>
    <x v="11"/>
    <x v="11"/>
    <x v="20"/>
    <x v="154"/>
    <x v="18"/>
    <x v="10"/>
  </r>
  <r>
    <x v="11"/>
    <x v="11"/>
    <x v="7"/>
    <x v="155"/>
    <x v="7"/>
    <x v="28"/>
  </r>
  <r>
    <x v="12"/>
    <x v="12"/>
    <x v="0"/>
    <x v="153"/>
    <x v="0"/>
    <x v="11"/>
  </r>
  <r>
    <x v="12"/>
    <x v="12"/>
    <x v="0"/>
    <x v="156"/>
    <x v="0"/>
    <x v="11"/>
  </r>
  <r>
    <x v="12"/>
    <x v="12"/>
    <x v="1"/>
    <x v="105"/>
    <x v="1"/>
    <x v="6"/>
  </r>
  <r>
    <x v="12"/>
    <x v="12"/>
    <x v="1"/>
    <x v="107"/>
    <x v="1"/>
    <x v="18"/>
  </r>
  <r>
    <x v="12"/>
    <x v="12"/>
    <x v="23"/>
    <x v="157"/>
    <x v="21"/>
    <x v="0"/>
  </r>
  <r>
    <x v="12"/>
    <x v="12"/>
    <x v="2"/>
    <x v="113"/>
    <x v="2"/>
    <x v="3"/>
  </r>
  <r>
    <x v="12"/>
    <x v="12"/>
    <x v="2"/>
    <x v="65"/>
    <x v="2"/>
    <x v="2"/>
  </r>
  <r>
    <x v="12"/>
    <x v="12"/>
    <x v="32"/>
    <x v="125"/>
    <x v="8"/>
    <x v="29"/>
  </r>
  <r>
    <x v="12"/>
    <x v="12"/>
    <x v="3"/>
    <x v="157"/>
    <x v="3"/>
    <x v="24"/>
  </r>
  <r>
    <x v="12"/>
    <x v="12"/>
    <x v="3"/>
    <x v="158"/>
    <x v="3"/>
    <x v="6"/>
  </r>
  <r>
    <x v="12"/>
    <x v="12"/>
    <x v="16"/>
    <x v="58"/>
    <x v="15"/>
    <x v="3"/>
  </r>
  <r>
    <x v="12"/>
    <x v="12"/>
    <x v="4"/>
    <x v="159"/>
    <x v="4"/>
    <x v="4"/>
  </r>
  <r>
    <x v="12"/>
    <x v="12"/>
    <x v="4"/>
    <x v="160"/>
    <x v="4"/>
    <x v="5"/>
  </r>
  <r>
    <x v="12"/>
    <x v="12"/>
    <x v="5"/>
    <x v="161"/>
    <x v="5"/>
    <x v="3"/>
  </r>
  <r>
    <x v="12"/>
    <x v="12"/>
    <x v="5"/>
    <x v="162"/>
    <x v="5"/>
    <x v="3"/>
  </r>
  <r>
    <x v="12"/>
    <x v="12"/>
    <x v="6"/>
    <x v="163"/>
    <x v="6"/>
    <x v="0"/>
  </r>
  <r>
    <x v="12"/>
    <x v="12"/>
    <x v="7"/>
    <x v="75"/>
    <x v="7"/>
    <x v="10"/>
  </r>
  <r>
    <x v="13"/>
    <x v="13"/>
    <x v="10"/>
    <x v="37"/>
    <x v="10"/>
    <x v="10"/>
  </r>
  <r>
    <x v="13"/>
    <x v="13"/>
    <x v="11"/>
    <x v="36"/>
    <x v="11"/>
    <x v="11"/>
  </r>
  <r>
    <x v="13"/>
    <x v="13"/>
    <x v="0"/>
    <x v="38"/>
    <x v="0"/>
    <x v="2"/>
  </r>
  <r>
    <x v="13"/>
    <x v="13"/>
    <x v="12"/>
    <x v="35"/>
    <x v="12"/>
    <x v="17"/>
  </r>
  <r>
    <x v="13"/>
    <x v="13"/>
    <x v="22"/>
    <x v="124"/>
    <x v="20"/>
    <x v="21"/>
  </r>
  <r>
    <x v="13"/>
    <x v="13"/>
    <x v="1"/>
    <x v="77"/>
    <x v="1"/>
    <x v="1"/>
  </r>
  <r>
    <x v="13"/>
    <x v="13"/>
    <x v="1"/>
    <x v="155"/>
    <x v="1"/>
    <x v="9"/>
  </r>
  <r>
    <x v="13"/>
    <x v="13"/>
    <x v="23"/>
    <x v="130"/>
    <x v="21"/>
    <x v="3"/>
  </r>
  <r>
    <x v="13"/>
    <x v="13"/>
    <x v="13"/>
    <x v="131"/>
    <x v="13"/>
    <x v="1"/>
  </r>
  <r>
    <x v="13"/>
    <x v="13"/>
    <x v="24"/>
    <x v="129"/>
    <x v="22"/>
    <x v="11"/>
  </r>
  <r>
    <x v="13"/>
    <x v="13"/>
    <x v="2"/>
    <x v="108"/>
    <x v="2"/>
    <x v="3"/>
  </r>
  <r>
    <x v="13"/>
    <x v="13"/>
    <x v="46"/>
    <x v="80"/>
    <x v="8"/>
    <x v="27"/>
  </r>
  <r>
    <x v="13"/>
    <x v="13"/>
    <x v="15"/>
    <x v="24"/>
    <x v="14"/>
    <x v="25"/>
  </r>
  <r>
    <x v="13"/>
    <x v="13"/>
    <x v="3"/>
    <x v="23"/>
    <x v="3"/>
    <x v="2"/>
  </r>
  <r>
    <x v="13"/>
    <x v="13"/>
    <x v="17"/>
    <x v="117"/>
    <x v="16"/>
    <x v="0"/>
  </r>
  <r>
    <x v="13"/>
    <x v="13"/>
    <x v="4"/>
    <x v="164"/>
    <x v="4"/>
    <x v="2"/>
  </r>
  <r>
    <x v="13"/>
    <x v="13"/>
    <x v="4"/>
    <x v="165"/>
    <x v="4"/>
    <x v="4"/>
  </r>
  <r>
    <x v="13"/>
    <x v="13"/>
    <x v="5"/>
    <x v="166"/>
    <x v="5"/>
    <x v="6"/>
  </r>
  <r>
    <x v="13"/>
    <x v="13"/>
    <x v="5"/>
    <x v="167"/>
    <x v="5"/>
    <x v="4"/>
  </r>
  <r>
    <x v="13"/>
    <x v="13"/>
    <x v="47"/>
    <x v="168"/>
    <x v="40"/>
    <x v="30"/>
  </r>
  <r>
    <x v="13"/>
    <x v="13"/>
    <x v="29"/>
    <x v="169"/>
    <x v="27"/>
    <x v="20"/>
  </r>
  <r>
    <x v="13"/>
    <x v="13"/>
    <x v="6"/>
    <x v="170"/>
    <x v="6"/>
    <x v="3"/>
  </r>
  <r>
    <x v="13"/>
    <x v="13"/>
    <x v="48"/>
    <x v="34"/>
    <x v="41"/>
    <x v="15"/>
  </r>
  <r>
    <x v="13"/>
    <x v="13"/>
    <x v="20"/>
    <x v="171"/>
    <x v="18"/>
    <x v="20"/>
  </r>
  <r>
    <x v="13"/>
    <x v="13"/>
    <x v="7"/>
    <x v="172"/>
    <x v="7"/>
    <x v="10"/>
  </r>
  <r>
    <x v="14"/>
    <x v="14"/>
    <x v="10"/>
    <x v="15"/>
    <x v="10"/>
    <x v="9"/>
  </r>
  <r>
    <x v="14"/>
    <x v="14"/>
    <x v="11"/>
    <x v="52"/>
    <x v="11"/>
    <x v="10"/>
  </r>
  <r>
    <x v="14"/>
    <x v="14"/>
    <x v="11"/>
    <x v="16"/>
    <x v="11"/>
    <x v="0"/>
  </r>
  <r>
    <x v="14"/>
    <x v="14"/>
    <x v="0"/>
    <x v="1"/>
    <x v="0"/>
    <x v="21"/>
  </r>
  <r>
    <x v="14"/>
    <x v="14"/>
    <x v="22"/>
    <x v="47"/>
    <x v="20"/>
    <x v="0"/>
  </r>
  <r>
    <x v="14"/>
    <x v="14"/>
    <x v="22"/>
    <x v="14"/>
    <x v="20"/>
    <x v="5"/>
  </r>
  <r>
    <x v="14"/>
    <x v="14"/>
    <x v="1"/>
    <x v="48"/>
    <x v="1"/>
    <x v="2"/>
  </r>
  <r>
    <x v="14"/>
    <x v="14"/>
    <x v="49"/>
    <x v="151"/>
    <x v="42"/>
    <x v="10"/>
  </r>
  <r>
    <x v="14"/>
    <x v="14"/>
    <x v="13"/>
    <x v="45"/>
    <x v="13"/>
    <x v="10"/>
  </r>
  <r>
    <x v="14"/>
    <x v="14"/>
    <x v="2"/>
    <x v="7"/>
    <x v="2"/>
    <x v="7"/>
  </r>
  <r>
    <x v="14"/>
    <x v="14"/>
    <x v="46"/>
    <x v="152"/>
    <x v="8"/>
    <x v="26"/>
  </r>
  <r>
    <x v="14"/>
    <x v="14"/>
    <x v="15"/>
    <x v="17"/>
    <x v="14"/>
    <x v="0"/>
  </r>
  <r>
    <x v="14"/>
    <x v="14"/>
    <x v="3"/>
    <x v="18"/>
    <x v="3"/>
    <x v="1"/>
  </r>
  <r>
    <x v="14"/>
    <x v="14"/>
    <x v="3"/>
    <x v="19"/>
    <x v="3"/>
    <x v="11"/>
  </r>
  <r>
    <x v="14"/>
    <x v="14"/>
    <x v="17"/>
    <x v="72"/>
    <x v="16"/>
    <x v="26"/>
  </r>
  <r>
    <x v="14"/>
    <x v="14"/>
    <x v="4"/>
    <x v="8"/>
    <x v="4"/>
    <x v="24"/>
  </r>
  <r>
    <x v="14"/>
    <x v="14"/>
    <x v="4"/>
    <x v="10"/>
    <x v="4"/>
    <x v="18"/>
  </r>
  <r>
    <x v="14"/>
    <x v="14"/>
    <x v="5"/>
    <x v="9"/>
    <x v="5"/>
    <x v="4"/>
  </r>
  <r>
    <x v="14"/>
    <x v="14"/>
    <x v="5"/>
    <x v="13"/>
    <x v="5"/>
    <x v="6"/>
  </r>
  <r>
    <x v="14"/>
    <x v="14"/>
    <x v="18"/>
    <x v="173"/>
    <x v="17"/>
    <x v="10"/>
  </r>
  <r>
    <x v="14"/>
    <x v="14"/>
    <x v="20"/>
    <x v="174"/>
    <x v="18"/>
    <x v="1"/>
  </r>
  <r>
    <x v="14"/>
    <x v="14"/>
    <x v="20"/>
    <x v="175"/>
    <x v="18"/>
    <x v="11"/>
  </r>
  <r>
    <x v="15"/>
    <x v="15"/>
    <x v="10"/>
    <x v="165"/>
    <x v="10"/>
    <x v="1"/>
  </r>
  <r>
    <x v="15"/>
    <x v="15"/>
    <x v="10"/>
    <x v="176"/>
    <x v="10"/>
    <x v="1"/>
  </r>
  <r>
    <x v="15"/>
    <x v="15"/>
    <x v="11"/>
    <x v="164"/>
    <x v="11"/>
    <x v="25"/>
  </r>
  <r>
    <x v="15"/>
    <x v="15"/>
    <x v="0"/>
    <x v="177"/>
    <x v="0"/>
    <x v="24"/>
  </r>
  <r>
    <x v="15"/>
    <x v="15"/>
    <x v="31"/>
    <x v="178"/>
    <x v="29"/>
    <x v="11"/>
  </r>
  <r>
    <x v="15"/>
    <x v="15"/>
    <x v="12"/>
    <x v="179"/>
    <x v="12"/>
    <x v="0"/>
  </r>
  <r>
    <x v="15"/>
    <x v="15"/>
    <x v="12"/>
    <x v="21"/>
    <x v="12"/>
    <x v="2"/>
  </r>
  <r>
    <x v="15"/>
    <x v="15"/>
    <x v="22"/>
    <x v="109"/>
    <x v="20"/>
    <x v="25"/>
  </r>
  <r>
    <x v="15"/>
    <x v="15"/>
    <x v="1"/>
    <x v="167"/>
    <x v="1"/>
    <x v="2"/>
  </r>
  <r>
    <x v="15"/>
    <x v="15"/>
    <x v="13"/>
    <x v="117"/>
    <x v="13"/>
    <x v="9"/>
  </r>
  <r>
    <x v="15"/>
    <x v="15"/>
    <x v="13"/>
    <x v="180"/>
    <x v="13"/>
    <x v="25"/>
  </r>
  <r>
    <x v="15"/>
    <x v="15"/>
    <x v="2"/>
    <x v="181"/>
    <x v="2"/>
    <x v="2"/>
  </r>
  <r>
    <x v="15"/>
    <x v="15"/>
    <x v="15"/>
    <x v="182"/>
    <x v="14"/>
    <x v="2"/>
  </r>
  <r>
    <x v="15"/>
    <x v="15"/>
    <x v="15"/>
    <x v="183"/>
    <x v="14"/>
    <x v="2"/>
  </r>
  <r>
    <x v="15"/>
    <x v="15"/>
    <x v="3"/>
    <x v="184"/>
    <x v="3"/>
    <x v="10"/>
  </r>
  <r>
    <x v="15"/>
    <x v="15"/>
    <x v="3"/>
    <x v="185"/>
    <x v="3"/>
    <x v="1"/>
  </r>
  <r>
    <x v="15"/>
    <x v="15"/>
    <x v="4"/>
    <x v="65"/>
    <x v="4"/>
    <x v="8"/>
  </r>
  <r>
    <x v="15"/>
    <x v="15"/>
    <x v="4"/>
    <x v="186"/>
    <x v="4"/>
    <x v="13"/>
  </r>
  <r>
    <x v="15"/>
    <x v="15"/>
    <x v="50"/>
    <x v="114"/>
    <x v="43"/>
    <x v="20"/>
  </r>
  <r>
    <x v="15"/>
    <x v="15"/>
    <x v="5"/>
    <x v="187"/>
    <x v="5"/>
    <x v="6"/>
  </r>
  <r>
    <x v="15"/>
    <x v="15"/>
    <x v="5"/>
    <x v="188"/>
    <x v="5"/>
    <x v="8"/>
  </r>
  <r>
    <x v="15"/>
    <x v="15"/>
    <x v="51"/>
    <x v="189"/>
    <x v="44"/>
    <x v="20"/>
  </r>
  <r>
    <x v="15"/>
    <x v="15"/>
    <x v="29"/>
    <x v="190"/>
    <x v="27"/>
    <x v="2"/>
  </r>
  <r>
    <x v="15"/>
    <x v="15"/>
    <x v="18"/>
    <x v="191"/>
    <x v="17"/>
    <x v="4"/>
  </r>
  <r>
    <x v="15"/>
    <x v="15"/>
    <x v="6"/>
    <x v="192"/>
    <x v="6"/>
    <x v="24"/>
  </r>
  <r>
    <x v="15"/>
    <x v="15"/>
    <x v="30"/>
    <x v="193"/>
    <x v="28"/>
    <x v="0"/>
  </r>
  <r>
    <x v="16"/>
    <x v="16"/>
    <x v="11"/>
    <x v="194"/>
    <x v="11"/>
    <x v="1"/>
  </r>
  <r>
    <x v="16"/>
    <x v="16"/>
    <x v="11"/>
    <x v="195"/>
    <x v="11"/>
    <x v="0"/>
  </r>
  <r>
    <x v="16"/>
    <x v="16"/>
    <x v="0"/>
    <x v="196"/>
    <x v="0"/>
    <x v="2"/>
  </r>
  <r>
    <x v="16"/>
    <x v="16"/>
    <x v="0"/>
    <x v="197"/>
    <x v="0"/>
    <x v="2"/>
  </r>
  <r>
    <x v="16"/>
    <x v="16"/>
    <x v="0"/>
    <x v="198"/>
    <x v="0"/>
    <x v="11"/>
  </r>
  <r>
    <x v="16"/>
    <x v="16"/>
    <x v="12"/>
    <x v="199"/>
    <x v="12"/>
    <x v="21"/>
  </r>
  <r>
    <x v="16"/>
    <x v="16"/>
    <x v="22"/>
    <x v="200"/>
    <x v="20"/>
    <x v="20"/>
  </r>
  <r>
    <x v="16"/>
    <x v="16"/>
    <x v="1"/>
    <x v="201"/>
    <x v="1"/>
    <x v="2"/>
  </r>
  <r>
    <x v="16"/>
    <x v="16"/>
    <x v="1"/>
    <x v="202"/>
    <x v="1"/>
    <x v="18"/>
  </r>
  <r>
    <x v="16"/>
    <x v="16"/>
    <x v="1"/>
    <x v="203"/>
    <x v="1"/>
    <x v="5"/>
  </r>
  <r>
    <x v="16"/>
    <x v="16"/>
    <x v="13"/>
    <x v="204"/>
    <x v="13"/>
    <x v="4"/>
  </r>
  <r>
    <x v="16"/>
    <x v="16"/>
    <x v="2"/>
    <x v="205"/>
    <x v="2"/>
    <x v="11"/>
  </r>
  <r>
    <x v="16"/>
    <x v="16"/>
    <x v="2"/>
    <x v="206"/>
    <x v="2"/>
    <x v="11"/>
  </r>
  <r>
    <x v="16"/>
    <x v="16"/>
    <x v="2"/>
    <x v="207"/>
    <x v="2"/>
    <x v="11"/>
  </r>
  <r>
    <x v="16"/>
    <x v="16"/>
    <x v="15"/>
    <x v="208"/>
    <x v="14"/>
    <x v="9"/>
  </r>
  <r>
    <x v="16"/>
    <x v="16"/>
    <x v="3"/>
    <x v="209"/>
    <x v="3"/>
    <x v="18"/>
  </r>
  <r>
    <x v="16"/>
    <x v="16"/>
    <x v="3"/>
    <x v="210"/>
    <x v="3"/>
    <x v="6"/>
  </r>
  <r>
    <x v="16"/>
    <x v="16"/>
    <x v="3"/>
    <x v="211"/>
    <x v="3"/>
    <x v="6"/>
  </r>
  <r>
    <x v="16"/>
    <x v="16"/>
    <x v="17"/>
    <x v="136"/>
    <x v="16"/>
    <x v="22"/>
  </r>
  <r>
    <x v="16"/>
    <x v="16"/>
    <x v="4"/>
    <x v="212"/>
    <x v="4"/>
    <x v="6"/>
  </r>
  <r>
    <x v="16"/>
    <x v="16"/>
    <x v="4"/>
    <x v="213"/>
    <x v="4"/>
    <x v="6"/>
  </r>
  <r>
    <x v="16"/>
    <x v="16"/>
    <x v="4"/>
    <x v="214"/>
    <x v="4"/>
    <x v="6"/>
  </r>
  <r>
    <x v="16"/>
    <x v="16"/>
    <x v="5"/>
    <x v="215"/>
    <x v="5"/>
    <x v="18"/>
  </r>
  <r>
    <x v="16"/>
    <x v="16"/>
    <x v="5"/>
    <x v="216"/>
    <x v="5"/>
    <x v="14"/>
  </r>
  <r>
    <x v="16"/>
    <x v="16"/>
    <x v="5"/>
    <x v="217"/>
    <x v="5"/>
    <x v="24"/>
  </r>
  <r>
    <x v="16"/>
    <x v="16"/>
    <x v="29"/>
    <x v="218"/>
    <x v="27"/>
    <x v="26"/>
  </r>
  <r>
    <x v="16"/>
    <x v="16"/>
    <x v="6"/>
    <x v="219"/>
    <x v="6"/>
    <x v="9"/>
  </r>
  <r>
    <x v="16"/>
    <x v="16"/>
    <x v="6"/>
    <x v="220"/>
    <x v="6"/>
    <x v="20"/>
  </r>
  <r>
    <x v="16"/>
    <x v="16"/>
    <x v="20"/>
    <x v="221"/>
    <x v="18"/>
    <x v="11"/>
  </r>
  <r>
    <x v="16"/>
    <x v="16"/>
    <x v="7"/>
    <x v="222"/>
    <x v="7"/>
    <x v="1"/>
  </r>
  <r>
    <x v="17"/>
    <x v="17"/>
    <x v="0"/>
    <x v="223"/>
    <x v="0"/>
    <x v="4"/>
  </r>
  <r>
    <x v="17"/>
    <x v="17"/>
    <x v="0"/>
    <x v="224"/>
    <x v="0"/>
    <x v="11"/>
  </r>
  <r>
    <x v="17"/>
    <x v="17"/>
    <x v="0"/>
    <x v="225"/>
    <x v="0"/>
    <x v="4"/>
  </r>
  <r>
    <x v="17"/>
    <x v="17"/>
    <x v="1"/>
    <x v="16"/>
    <x v="1"/>
    <x v="2"/>
  </r>
  <r>
    <x v="17"/>
    <x v="17"/>
    <x v="1"/>
    <x v="3"/>
    <x v="1"/>
    <x v="2"/>
  </r>
  <r>
    <x v="17"/>
    <x v="17"/>
    <x v="2"/>
    <x v="4"/>
    <x v="2"/>
    <x v="3"/>
  </r>
  <r>
    <x v="17"/>
    <x v="17"/>
    <x v="2"/>
    <x v="20"/>
    <x v="2"/>
    <x v="3"/>
  </r>
  <r>
    <x v="17"/>
    <x v="17"/>
    <x v="52"/>
    <x v="226"/>
    <x v="8"/>
    <x v="31"/>
  </r>
  <r>
    <x v="17"/>
    <x v="17"/>
    <x v="3"/>
    <x v="11"/>
    <x v="3"/>
    <x v="13"/>
  </r>
  <r>
    <x v="17"/>
    <x v="17"/>
    <x v="3"/>
    <x v="12"/>
    <x v="3"/>
    <x v="8"/>
  </r>
  <r>
    <x v="17"/>
    <x v="17"/>
    <x v="36"/>
    <x v="227"/>
    <x v="32"/>
    <x v="5"/>
  </r>
  <r>
    <x v="17"/>
    <x v="17"/>
    <x v="36"/>
    <x v="228"/>
    <x v="32"/>
    <x v="2"/>
  </r>
  <r>
    <x v="17"/>
    <x v="17"/>
    <x v="4"/>
    <x v="229"/>
    <x v="4"/>
    <x v="14"/>
  </r>
  <r>
    <x v="17"/>
    <x v="17"/>
    <x v="4"/>
    <x v="230"/>
    <x v="4"/>
    <x v="24"/>
  </r>
  <r>
    <x v="17"/>
    <x v="17"/>
    <x v="38"/>
    <x v="231"/>
    <x v="34"/>
    <x v="2"/>
  </r>
  <r>
    <x v="17"/>
    <x v="17"/>
    <x v="5"/>
    <x v="232"/>
    <x v="5"/>
    <x v="18"/>
  </r>
  <r>
    <x v="17"/>
    <x v="17"/>
    <x v="5"/>
    <x v="233"/>
    <x v="5"/>
    <x v="5"/>
  </r>
  <r>
    <x v="17"/>
    <x v="17"/>
    <x v="40"/>
    <x v="234"/>
    <x v="36"/>
    <x v="6"/>
  </r>
  <r>
    <x v="17"/>
    <x v="17"/>
    <x v="6"/>
    <x v="235"/>
    <x v="6"/>
    <x v="26"/>
  </r>
  <r>
    <x v="17"/>
    <x v="17"/>
    <x v="6"/>
    <x v="236"/>
    <x v="6"/>
    <x v="21"/>
  </r>
  <r>
    <x v="17"/>
    <x v="17"/>
    <x v="19"/>
    <x v="8"/>
    <x v="9"/>
    <x v="15"/>
  </r>
  <r>
    <x v="17"/>
    <x v="17"/>
    <x v="53"/>
    <x v="237"/>
    <x v="9"/>
    <x v="30"/>
  </r>
  <r>
    <x v="17"/>
    <x v="17"/>
    <x v="7"/>
    <x v="238"/>
    <x v="7"/>
    <x v="25"/>
  </r>
  <r>
    <x v="18"/>
    <x v="18"/>
    <x v="21"/>
    <x v="2"/>
    <x v="19"/>
    <x v="10"/>
  </r>
  <r>
    <x v="18"/>
    <x v="18"/>
    <x v="10"/>
    <x v="16"/>
    <x v="10"/>
    <x v="18"/>
  </r>
  <r>
    <x v="18"/>
    <x v="18"/>
    <x v="11"/>
    <x v="8"/>
    <x v="11"/>
    <x v="24"/>
  </r>
  <r>
    <x v="18"/>
    <x v="18"/>
    <x v="0"/>
    <x v="52"/>
    <x v="0"/>
    <x v="26"/>
  </r>
  <r>
    <x v="18"/>
    <x v="18"/>
    <x v="31"/>
    <x v="15"/>
    <x v="29"/>
    <x v="9"/>
  </r>
  <r>
    <x v="18"/>
    <x v="18"/>
    <x v="12"/>
    <x v="1"/>
    <x v="12"/>
    <x v="5"/>
  </r>
  <r>
    <x v="18"/>
    <x v="18"/>
    <x v="12"/>
    <x v="14"/>
    <x v="12"/>
    <x v="5"/>
  </r>
  <r>
    <x v="18"/>
    <x v="18"/>
    <x v="1"/>
    <x v="7"/>
    <x v="1"/>
    <x v="9"/>
  </r>
  <r>
    <x v="18"/>
    <x v="18"/>
    <x v="23"/>
    <x v="13"/>
    <x v="21"/>
    <x v="2"/>
  </r>
  <r>
    <x v="18"/>
    <x v="18"/>
    <x v="13"/>
    <x v="12"/>
    <x v="13"/>
    <x v="3"/>
  </r>
  <r>
    <x v="18"/>
    <x v="18"/>
    <x v="13"/>
    <x v="47"/>
    <x v="13"/>
    <x v="4"/>
  </r>
  <r>
    <x v="18"/>
    <x v="18"/>
    <x v="15"/>
    <x v="10"/>
    <x v="14"/>
    <x v="11"/>
  </r>
  <r>
    <x v="18"/>
    <x v="18"/>
    <x v="15"/>
    <x v="9"/>
    <x v="14"/>
    <x v="0"/>
  </r>
  <r>
    <x v="18"/>
    <x v="18"/>
    <x v="3"/>
    <x v="11"/>
    <x v="3"/>
    <x v="6"/>
  </r>
  <r>
    <x v="18"/>
    <x v="18"/>
    <x v="4"/>
    <x v="17"/>
    <x v="4"/>
    <x v="7"/>
  </r>
  <r>
    <x v="18"/>
    <x v="18"/>
    <x v="4"/>
    <x v="151"/>
    <x v="4"/>
    <x v="7"/>
  </r>
  <r>
    <x v="18"/>
    <x v="18"/>
    <x v="50"/>
    <x v="72"/>
    <x v="43"/>
    <x v="1"/>
  </r>
  <r>
    <x v="18"/>
    <x v="18"/>
    <x v="5"/>
    <x v="45"/>
    <x v="5"/>
    <x v="5"/>
  </r>
  <r>
    <x v="18"/>
    <x v="18"/>
    <x v="5"/>
    <x v="152"/>
    <x v="5"/>
    <x v="4"/>
  </r>
  <r>
    <x v="18"/>
    <x v="18"/>
    <x v="51"/>
    <x v="19"/>
    <x v="44"/>
    <x v="20"/>
  </r>
  <r>
    <x v="18"/>
    <x v="18"/>
    <x v="18"/>
    <x v="93"/>
    <x v="17"/>
    <x v="3"/>
  </r>
  <r>
    <x v="18"/>
    <x v="18"/>
    <x v="6"/>
    <x v="239"/>
    <x v="6"/>
    <x v="1"/>
  </r>
  <r>
    <x v="18"/>
    <x v="18"/>
    <x v="30"/>
    <x v="240"/>
    <x v="28"/>
    <x v="2"/>
  </r>
  <r>
    <x v="18"/>
    <x v="18"/>
    <x v="7"/>
    <x v="0"/>
    <x v="7"/>
    <x v="25"/>
  </r>
  <r>
    <x v="19"/>
    <x v="19"/>
    <x v="44"/>
    <x v="241"/>
    <x v="39"/>
    <x v="25"/>
  </r>
  <r>
    <x v="19"/>
    <x v="19"/>
    <x v="44"/>
    <x v="242"/>
    <x v="39"/>
    <x v="20"/>
  </r>
  <r>
    <x v="19"/>
    <x v="19"/>
    <x v="44"/>
    <x v="243"/>
    <x v="39"/>
    <x v="25"/>
  </r>
  <r>
    <x v="19"/>
    <x v="19"/>
    <x v="44"/>
    <x v="244"/>
    <x v="39"/>
    <x v="21"/>
  </r>
  <r>
    <x v="19"/>
    <x v="19"/>
    <x v="44"/>
    <x v="245"/>
    <x v="39"/>
    <x v="21"/>
  </r>
  <r>
    <x v="19"/>
    <x v="19"/>
    <x v="54"/>
    <x v="246"/>
    <x v="45"/>
    <x v="20"/>
  </r>
  <r>
    <x v="19"/>
    <x v="19"/>
    <x v="54"/>
    <x v="247"/>
    <x v="45"/>
    <x v="25"/>
  </r>
  <r>
    <x v="19"/>
    <x v="19"/>
    <x v="54"/>
    <x v="248"/>
    <x v="45"/>
    <x v="20"/>
  </r>
  <r>
    <x v="20"/>
    <x v="20"/>
    <x v="10"/>
    <x v="32"/>
    <x v="10"/>
    <x v="10"/>
  </r>
  <r>
    <x v="20"/>
    <x v="20"/>
    <x v="10"/>
    <x v="33"/>
    <x v="10"/>
    <x v="10"/>
  </r>
  <r>
    <x v="20"/>
    <x v="20"/>
    <x v="10"/>
    <x v="34"/>
    <x v="10"/>
    <x v="10"/>
  </r>
  <r>
    <x v="20"/>
    <x v="20"/>
    <x v="0"/>
    <x v="124"/>
    <x v="0"/>
    <x v="25"/>
  </r>
  <r>
    <x v="20"/>
    <x v="20"/>
    <x v="12"/>
    <x v="37"/>
    <x v="12"/>
    <x v="9"/>
  </r>
  <r>
    <x v="20"/>
    <x v="20"/>
    <x v="12"/>
    <x v="38"/>
    <x v="12"/>
    <x v="10"/>
  </r>
  <r>
    <x v="20"/>
    <x v="20"/>
    <x v="1"/>
    <x v="36"/>
    <x v="1"/>
    <x v="1"/>
  </r>
  <r>
    <x v="20"/>
    <x v="20"/>
    <x v="13"/>
    <x v="77"/>
    <x v="13"/>
    <x v="9"/>
  </r>
  <r>
    <x v="20"/>
    <x v="20"/>
    <x v="13"/>
    <x v="40"/>
    <x v="13"/>
    <x v="9"/>
  </r>
  <r>
    <x v="20"/>
    <x v="20"/>
    <x v="13"/>
    <x v="41"/>
    <x v="13"/>
    <x v="9"/>
  </r>
  <r>
    <x v="20"/>
    <x v="20"/>
    <x v="2"/>
    <x v="31"/>
    <x v="2"/>
    <x v="5"/>
  </r>
  <r>
    <x v="20"/>
    <x v="20"/>
    <x v="15"/>
    <x v="59"/>
    <x v="14"/>
    <x v="1"/>
  </r>
  <r>
    <x v="20"/>
    <x v="20"/>
    <x v="15"/>
    <x v="145"/>
    <x v="14"/>
    <x v="10"/>
  </r>
  <r>
    <x v="20"/>
    <x v="20"/>
    <x v="3"/>
    <x v="56"/>
    <x v="3"/>
    <x v="18"/>
  </r>
  <r>
    <x v="20"/>
    <x v="20"/>
    <x v="4"/>
    <x v="57"/>
    <x v="4"/>
    <x v="4"/>
  </r>
  <r>
    <x v="20"/>
    <x v="20"/>
    <x v="4"/>
    <x v="146"/>
    <x v="4"/>
    <x v="4"/>
  </r>
  <r>
    <x v="20"/>
    <x v="20"/>
    <x v="50"/>
    <x v="249"/>
    <x v="43"/>
    <x v="20"/>
  </r>
  <r>
    <x v="20"/>
    <x v="20"/>
    <x v="5"/>
    <x v="108"/>
    <x v="5"/>
    <x v="14"/>
  </r>
  <r>
    <x v="20"/>
    <x v="20"/>
    <x v="5"/>
    <x v="23"/>
    <x v="5"/>
    <x v="6"/>
  </r>
  <r>
    <x v="20"/>
    <x v="20"/>
    <x v="51"/>
    <x v="131"/>
    <x v="44"/>
    <x v="22"/>
  </r>
  <r>
    <x v="20"/>
    <x v="20"/>
    <x v="29"/>
    <x v="132"/>
    <x v="27"/>
    <x v="6"/>
  </r>
  <r>
    <x v="20"/>
    <x v="20"/>
    <x v="6"/>
    <x v="133"/>
    <x v="6"/>
    <x v="9"/>
  </r>
  <r>
    <x v="20"/>
    <x v="20"/>
    <x v="30"/>
    <x v="136"/>
    <x v="28"/>
    <x v="2"/>
  </r>
  <r>
    <x v="21"/>
    <x v="21"/>
    <x v="33"/>
    <x v="250"/>
    <x v="30"/>
    <x v="4"/>
  </r>
  <r>
    <x v="21"/>
    <x v="21"/>
    <x v="55"/>
    <x v="146"/>
    <x v="46"/>
    <x v="1"/>
  </r>
  <r>
    <x v="21"/>
    <x v="21"/>
    <x v="55"/>
    <x v="145"/>
    <x v="46"/>
    <x v="0"/>
  </r>
  <r>
    <x v="21"/>
    <x v="21"/>
    <x v="55"/>
    <x v="134"/>
    <x v="46"/>
    <x v="1"/>
  </r>
  <r>
    <x v="21"/>
    <x v="21"/>
    <x v="0"/>
    <x v="135"/>
    <x v="0"/>
    <x v="4"/>
  </r>
  <r>
    <x v="21"/>
    <x v="21"/>
    <x v="0"/>
    <x v="251"/>
    <x v="0"/>
    <x v="5"/>
  </r>
  <r>
    <x v="21"/>
    <x v="21"/>
    <x v="56"/>
    <x v="252"/>
    <x v="47"/>
    <x v="3"/>
  </r>
  <r>
    <x v="21"/>
    <x v="21"/>
    <x v="57"/>
    <x v="253"/>
    <x v="48"/>
    <x v="4"/>
  </r>
  <r>
    <x v="21"/>
    <x v="21"/>
    <x v="1"/>
    <x v="254"/>
    <x v="1"/>
    <x v="18"/>
  </r>
  <r>
    <x v="21"/>
    <x v="21"/>
    <x v="1"/>
    <x v="255"/>
    <x v="1"/>
    <x v="18"/>
  </r>
  <r>
    <x v="21"/>
    <x v="21"/>
    <x v="58"/>
    <x v="256"/>
    <x v="49"/>
    <x v="2"/>
  </r>
  <r>
    <x v="21"/>
    <x v="21"/>
    <x v="2"/>
    <x v="257"/>
    <x v="2"/>
    <x v="11"/>
  </r>
  <r>
    <x v="21"/>
    <x v="21"/>
    <x v="2"/>
    <x v="258"/>
    <x v="2"/>
    <x v="3"/>
  </r>
  <r>
    <x v="21"/>
    <x v="21"/>
    <x v="2"/>
    <x v="259"/>
    <x v="2"/>
    <x v="3"/>
  </r>
  <r>
    <x v="21"/>
    <x v="21"/>
    <x v="59"/>
    <x v="260"/>
    <x v="8"/>
    <x v="12"/>
  </r>
  <r>
    <x v="21"/>
    <x v="21"/>
    <x v="3"/>
    <x v="261"/>
    <x v="3"/>
    <x v="24"/>
  </r>
  <r>
    <x v="21"/>
    <x v="21"/>
    <x v="3"/>
    <x v="262"/>
    <x v="3"/>
    <x v="18"/>
  </r>
  <r>
    <x v="21"/>
    <x v="21"/>
    <x v="60"/>
    <x v="60"/>
    <x v="50"/>
    <x v="1"/>
  </r>
  <r>
    <x v="21"/>
    <x v="21"/>
    <x v="4"/>
    <x v="61"/>
    <x v="4"/>
    <x v="0"/>
  </r>
  <r>
    <x v="21"/>
    <x v="21"/>
    <x v="4"/>
    <x v="62"/>
    <x v="4"/>
    <x v="11"/>
  </r>
  <r>
    <x v="21"/>
    <x v="21"/>
    <x v="5"/>
    <x v="118"/>
    <x v="5"/>
    <x v="2"/>
  </r>
  <r>
    <x v="21"/>
    <x v="21"/>
    <x v="5"/>
    <x v="53"/>
    <x v="5"/>
    <x v="11"/>
  </r>
  <r>
    <x v="21"/>
    <x v="21"/>
    <x v="61"/>
    <x v="263"/>
    <x v="51"/>
    <x v="0"/>
  </r>
  <r>
    <x v="21"/>
    <x v="21"/>
    <x v="6"/>
    <x v="249"/>
    <x v="6"/>
    <x v="25"/>
  </r>
  <r>
    <x v="21"/>
    <x v="21"/>
    <x v="6"/>
    <x v="264"/>
    <x v="6"/>
    <x v="1"/>
  </r>
  <r>
    <x v="21"/>
    <x v="21"/>
    <x v="62"/>
    <x v="265"/>
    <x v="9"/>
    <x v="12"/>
  </r>
  <r>
    <x v="21"/>
    <x v="21"/>
    <x v="63"/>
    <x v="249"/>
    <x v="52"/>
    <x v="0"/>
  </r>
  <r>
    <x v="21"/>
    <x v="21"/>
    <x v="63"/>
    <x v="266"/>
    <x v="52"/>
    <x v="1"/>
  </r>
  <r>
    <x v="21"/>
    <x v="21"/>
    <x v="7"/>
    <x v="267"/>
    <x v="7"/>
    <x v="3"/>
  </r>
  <r>
    <x v="22"/>
    <x v="22"/>
    <x v="21"/>
    <x v="105"/>
    <x v="19"/>
    <x v="10"/>
  </r>
  <r>
    <x v="22"/>
    <x v="22"/>
    <x v="10"/>
    <x v="144"/>
    <x v="10"/>
    <x v="20"/>
  </r>
  <r>
    <x v="22"/>
    <x v="22"/>
    <x v="10"/>
    <x v="153"/>
    <x v="10"/>
    <x v="9"/>
  </r>
  <r>
    <x v="22"/>
    <x v="22"/>
    <x v="0"/>
    <x v="125"/>
    <x v="0"/>
    <x v="3"/>
  </r>
  <r>
    <x v="22"/>
    <x v="22"/>
    <x v="0"/>
    <x v="156"/>
    <x v="0"/>
    <x v="3"/>
  </r>
  <r>
    <x v="22"/>
    <x v="22"/>
    <x v="12"/>
    <x v="115"/>
    <x v="12"/>
    <x v="1"/>
  </r>
  <r>
    <x v="22"/>
    <x v="22"/>
    <x v="12"/>
    <x v="268"/>
    <x v="12"/>
    <x v="1"/>
  </r>
  <r>
    <x v="22"/>
    <x v="22"/>
    <x v="1"/>
    <x v="106"/>
    <x v="1"/>
    <x v="18"/>
  </r>
  <r>
    <x v="22"/>
    <x v="22"/>
    <x v="1"/>
    <x v="107"/>
    <x v="1"/>
    <x v="24"/>
  </r>
  <r>
    <x v="22"/>
    <x v="22"/>
    <x v="49"/>
    <x v="158"/>
    <x v="42"/>
    <x v="3"/>
  </r>
  <r>
    <x v="22"/>
    <x v="22"/>
    <x v="23"/>
    <x v="157"/>
    <x v="21"/>
    <x v="2"/>
  </r>
  <r>
    <x v="22"/>
    <x v="22"/>
    <x v="13"/>
    <x v="27"/>
    <x v="13"/>
    <x v="1"/>
  </r>
  <r>
    <x v="22"/>
    <x v="22"/>
    <x v="2"/>
    <x v="26"/>
    <x v="2"/>
    <x v="18"/>
  </r>
  <r>
    <x v="22"/>
    <x v="22"/>
    <x v="2"/>
    <x v="58"/>
    <x v="2"/>
    <x v="6"/>
  </r>
  <r>
    <x v="22"/>
    <x v="22"/>
    <x v="15"/>
    <x v="112"/>
    <x v="14"/>
    <x v="5"/>
  </r>
  <r>
    <x v="22"/>
    <x v="22"/>
    <x v="3"/>
    <x v="113"/>
    <x v="3"/>
    <x v="5"/>
  </r>
  <r>
    <x v="22"/>
    <x v="22"/>
    <x v="3"/>
    <x v="65"/>
    <x v="3"/>
    <x v="4"/>
  </r>
  <r>
    <x v="22"/>
    <x v="22"/>
    <x v="16"/>
    <x v="162"/>
    <x v="15"/>
    <x v="24"/>
  </r>
  <r>
    <x v="22"/>
    <x v="22"/>
    <x v="17"/>
    <x v="161"/>
    <x v="16"/>
    <x v="10"/>
  </r>
  <r>
    <x v="22"/>
    <x v="22"/>
    <x v="4"/>
    <x v="159"/>
    <x v="4"/>
    <x v="24"/>
  </r>
  <r>
    <x v="22"/>
    <x v="22"/>
    <x v="4"/>
    <x v="160"/>
    <x v="4"/>
    <x v="7"/>
  </r>
  <r>
    <x v="22"/>
    <x v="22"/>
    <x v="5"/>
    <x v="17"/>
    <x v="5"/>
    <x v="14"/>
  </r>
  <r>
    <x v="22"/>
    <x v="22"/>
    <x v="5"/>
    <x v="18"/>
    <x v="5"/>
    <x v="14"/>
  </r>
  <r>
    <x v="22"/>
    <x v="22"/>
    <x v="29"/>
    <x v="269"/>
    <x v="27"/>
    <x v="26"/>
  </r>
  <r>
    <x v="22"/>
    <x v="22"/>
    <x v="6"/>
    <x v="163"/>
    <x v="6"/>
    <x v="10"/>
  </r>
  <r>
    <x v="22"/>
    <x v="22"/>
    <x v="20"/>
    <x v="31"/>
    <x v="18"/>
    <x v="26"/>
  </r>
  <r>
    <x v="22"/>
    <x v="22"/>
    <x v="7"/>
    <x v="75"/>
    <x v="7"/>
    <x v="10"/>
  </r>
  <r>
    <x v="23"/>
    <x v="23"/>
    <x v="33"/>
    <x v="270"/>
    <x v="30"/>
    <x v="1"/>
  </r>
  <r>
    <x v="23"/>
    <x v="23"/>
    <x v="10"/>
    <x v="271"/>
    <x v="10"/>
    <x v="24"/>
  </r>
  <r>
    <x v="23"/>
    <x v="23"/>
    <x v="10"/>
    <x v="272"/>
    <x v="10"/>
    <x v="6"/>
  </r>
  <r>
    <x v="23"/>
    <x v="23"/>
    <x v="11"/>
    <x v="219"/>
    <x v="11"/>
    <x v="9"/>
  </r>
  <r>
    <x v="23"/>
    <x v="23"/>
    <x v="0"/>
    <x v="273"/>
    <x v="0"/>
    <x v="1"/>
  </r>
  <r>
    <x v="23"/>
    <x v="23"/>
    <x v="12"/>
    <x v="218"/>
    <x v="12"/>
    <x v="4"/>
  </r>
  <r>
    <x v="23"/>
    <x v="23"/>
    <x v="12"/>
    <x v="274"/>
    <x v="12"/>
    <x v="5"/>
  </r>
  <r>
    <x v="23"/>
    <x v="23"/>
    <x v="12"/>
    <x v="275"/>
    <x v="12"/>
    <x v="4"/>
  </r>
  <r>
    <x v="23"/>
    <x v="23"/>
    <x v="1"/>
    <x v="274"/>
    <x v="1"/>
    <x v="11"/>
  </r>
  <r>
    <x v="23"/>
    <x v="23"/>
    <x v="49"/>
    <x v="276"/>
    <x v="42"/>
    <x v="11"/>
  </r>
  <r>
    <x v="23"/>
    <x v="23"/>
    <x v="23"/>
    <x v="277"/>
    <x v="21"/>
    <x v="11"/>
  </r>
  <r>
    <x v="23"/>
    <x v="23"/>
    <x v="13"/>
    <x v="278"/>
    <x v="13"/>
    <x v="4"/>
  </r>
  <r>
    <x v="23"/>
    <x v="23"/>
    <x v="13"/>
    <x v="279"/>
    <x v="13"/>
    <x v="3"/>
  </r>
  <r>
    <x v="23"/>
    <x v="23"/>
    <x v="2"/>
    <x v="280"/>
    <x v="2"/>
    <x v="3"/>
  </r>
  <r>
    <x v="23"/>
    <x v="23"/>
    <x v="15"/>
    <x v="281"/>
    <x v="14"/>
    <x v="4"/>
  </r>
  <r>
    <x v="23"/>
    <x v="23"/>
    <x v="15"/>
    <x v="282"/>
    <x v="14"/>
    <x v="2"/>
  </r>
  <r>
    <x v="23"/>
    <x v="23"/>
    <x v="3"/>
    <x v="283"/>
    <x v="3"/>
    <x v="4"/>
  </r>
  <r>
    <x v="23"/>
    <x v="23"/>
    <x v="4"/>
    <x v="284"/>
    <x v="4"/>
    <x v="18"/>
  </r>
  <r>
    <x v="23"/>
    <x v="23"/>
    <x v="4"/>
    <x v="285"/>
    <x v="4"/>
    <x v="5"/>
  </r>
  <r>
    <x v="23"/>
    <x v="23"/>
    <x v="4"/>
    <x v="286"/>
    <x v="4"/>
    <x v="6"/>
  </r>
  <r>
    <x v="23"/>
    <x v="23"/>
    <x v="50"/>
    <x v="287"/>
    <x v="43"/>
    <x v="21"/>
  </r>
  <r>
    <x v="23"/>
    <x v="23"/>
    <x v="5"/>
    <x v="288"/>
    <x v="5"/>
    <x v="5"/>
  </r>
  <r>
    <x v="23"/>
    <x v="23"/>
    <x v="5"/>
    <x v="289"/>
    <x v="5"/>
    <x v="6"/>
  </r>
  <r>
    <x v="23"/>
    <x v="23"/>
    <x v="5"/>
    <x v="290"/>
    <x v="5"/>
    <x v="5"/>
  </r>
  <r>
    <x v="23"/>
    <x v="23"/>
    <x v="51"/>
    <x v="291"/>
    <x v="44"/>
    <x v="17"/>
  </r>
  <r>
    <x v="23"/>
    <x v="23"/>
    <x v="29"/>
    <x v="292"/>
    <x v="27"/>
    <x v="10"/>
  </r>
  <r>
    <x v="23"/>
    <x v="23"/>
    <x v="18"/>
    <x v="293"/>
    <x v="17"/>
    <x v="20"/>
  </r>
  <r>
    <x v="23"/>
    <x v="23"/>
    <x v="6"/>
    <x v="294"/>
    <x v="6"/>
    <x v="10"/>
  </r>
  <r>
    <x v="23"/>
    <x v="23"/>
    <x v="30"/>
    <x v="295"/>
    <x v="28"/>
    <x v="26"/>
  </r>
  <r>
    <x v="23"/>
    <x v="23"/>
    <x v="30"/>
    <x v="296"/>
    <x v="28"/>
    <x v="25"/>
  </r>
  <r>
    <x v="24"/>
    <x v="24"/>
    <x v="10"/>
    <x v="35"/>
    <x v="10"/>
    <x v="19"/>
  </r>
  <r>
    <x v="24"/>
    <x v="24"/>
    <x v="10"/>
    <x v="32"/>
    <x v="10"/>
    <x v="21"/>
  </r>
  <r>
    <x v="24"/>
    <x v="24"/>
    <x v="0"/>
    <x v="14"/>
    <x v="0"/>
    <x v="1"/>
  </r>
  <r>
    <x v="24"/>
    <x v="24"/>
    <x v="12"/>
    <x v="57"/>
    <x v="12"/>
    <x v="10"/>
  </r>
  <r>
    <x v="24"/>
    <x v="24"/>
    <x v="12"/>
    <x v="146"/>
    <x v="12"/>
    <x v="10"/>
  </r>
  <r>
    <x v="24"/>
    <x v="24"/>
    <x v="1"/>
    <x v="38"/>
    <x v="1"/>
    <x v="11"/>
  </r>
  <r>
    <x v="24"/>
    <x v="24"/>
    <x v="49"/>
    <x v="25"/>
    <x v="42"/>
    <x v="9"/>
  </r>
  <r>
    <x v="24"/>
    <x v="24"/>
    <x v="13"/>
    <x v="24"/>
    <x v="13"/>
    <x v="1"/>
  </r>
  <r>
    <x v="24"/>
    <x v="24"/>
    <x v="2"/>
    <x v="23"/>
    <x v="2"/>
    <x v="4"/>
  </r>
  <r>
    <x v="24"/>
    <x v="24"/>
    <x v="43"/>
    <x v="17"/>
    <x v="38"/>
    <x v="7"/>
  </r>
  <r>
    <x v="24"/>
    <x v="24"/>
    <x v="15"/>
    <x v="116"/>
    <x v="14"/>
    <x v="11"/>
  </r>
  <r>
    <x v="24"/>
    <x v="24"/>
    <x v="3"/>
    <x v="116"/>
    <x v="3"/>
    <x v="7"/>
  </r>
  <r>
    <x v="24"/>
    <x v="24"/>
    <x v="16"/>
    <x v="66"/>
    <x v="15"/>
    <x v="18"/>
  </r>
  <r>
    <x v="24"/>
    <x v="24"/>
    <x v="17"/>
    <x v="26"/>
    <x v="16"/>
    <x v="10"/>
  </r>
  <r>
    <x v="24"/>
    <x v="24"/>
    <x v="5"/>
    <x v="297"/>
    <x v="5"/>
    <x v="18"/>
  </r>
  <r>
    <x v="24"/>
    <x v="24"/>
    <x v="29"/>
    <x v="298"/>
    <x v="27"/>
    <x v="9"/>
  </r>
  <r>
    <x v="24"/>
    <x v="24"/>
    <x v="30"/>
    <x v="299"/>
    <x v="28"/>
    <x v="26"/>
  </r>
  <r>
    <x v="25"/>
    <x v="25"/>
    <x v="10"/>
    <x v="155"/>
    <x v="10"/>
    <x v="2"/>
  </r>
  <r>
    <x v="25"/>
    <x v="25"/>
    <x v="11"/>
    <x v="36"/>
    <x v="11"/>
    <x v="11"/>
  </r>
  <r>
    <x v="25"/>
    <x v="25"/>
    <x v="0"/>
    <x v="77"/>
    <x v="0"/>
    <x v="27"/>
  </r>
  <r>
    <x v="25"/>
    <x v="25"/>
    <x v="12"/>
    <x v="35"/>
    <x v="12"/>
    <x v="3"/>
  </r>
  <r>
    <x v="25"/>
    <x v="25"/>
    <x v="12"/>
    <x v="130"/>
    <x v="12"/>
    <x v="2"/>
  </r>
  <r>
    <x v="25"/>
    <x v="25"/>
    <x v="1"/>
    <x v="41"/>
    <x v="1"/>
    <x v="3"/>
  </r>
  <r>
    <x v="25"/>
    <x v="25"/>
    <x v="49"/>
    <x v="62"/>
    <x v="42"/>
    <x v="11"/>
  </r>
  <r>
    <x v="25"/>
    <x v="25"/>
    <x v="23"/>
    <x v="131"/>
    <x v="21"/>
    <x v="1"/>
  </r>
  <r>
    <x v="25"/>
    <x v="25"/>
    <x v="13"/>
    <x v="23"/>
    <x v="13"/>
    <x v="2"/>
  </r>
  <r>
    <x v="25"/>
    <x v="25"/>
    <x v="2"/>
    <x v="67"/>
    <x v="2"/>
    <x v="3"/>
  </r>
  <r>
    <x v="25"/>
    <x v="25"/>
    <x v="15"/>
    <x v="108"/>
    <x v="14"/>
    <x v="5"/>
  </r>
  <r>
    <x v="25"/>
    <x v="25"/>
    <x v="16"/>
    <x v="300"/>
    <x v="15"/>
    <x v="4"/>
  </r>
  <r>
    <x v="25"/>
    <x v="25"/>
    <x v="17"/>
    <x v="160"/>
    <x v="16"/>
    <x v="17"/>
  </r>
  <r>
    <x v="25"/>
    <x v="25"/>
    <x v="4"/>
    <x v="59"/>
    <x v="4"/>
    <x v="5"/>
  </r>
  <r>
    <x v="25"/>
    <x v="25"/>
    <x v="50"/>
    <x v="129"/>
    <x v="43"/>
    <x v="21"/>
  </r>
  <r>
    <x v="25"/>
    <x v="25"/>
    <x v="5"/>
    <x v="301"/>
    <x v="5"/>
    <x v="6"/>
  </r>
  <r>
    <x v="25"/>
    <x v="25"/>
    <x v="29"/>
    <x v="302"/>
    <x v="27"/>
    <x v="3"/>
  </r>
  <r>
    <x v="25"/>
    <x v="25"/>
    <x v="20"/>
    <x v="140"/>
    <x v="18"/>
    <x v="11"/>
  </r>
  <r>
    <x v="26"/>
    <x v="26"/>
    <x v="11"/>
    <x v="105"/>
    <x v="11"/>
    <x v="11"/>
  </r>
  <r>
    <x v="26"/>
    <x v="26"/>
    <x v="11"/>
    <x v="106"/>
    <x v="11"/>
    <x v="11"/>
  </r>
  <r>
    <x v="26"/>
    <x v="26"/>
    <x v="0"/>
    <x v="107"/>
    <x v="0"/>
    <x v="11"/>
  </r>
  <r>
    <x v="26"/>
    <x v="26"/>
    <x v="0"/>
    <x v="115"/>
    <x v="0"/>
    <x v="11"/>
  </r>
  <r>
    <x v="26"/>
    <x v="26"/>
    <x v="12"/>
    <x v="104"/>
    <x v="12"/>
    <x v="0"/>
  </r>
  <r>
    <x v="26"/>
    <x v="26"/>
    <x v="22"/>
    <x v="89"/>
    <x v="20"/>
    <x v="1"/>
  </r>
  <r>
    <x v="26"/>
    <x v="26"/>
    <x v="1"/>
    <x v="88"/>
    <x v="1"/>
    <x v="10"/>
  </r>
  <r>
    <x v="26"/>
    <x v="26"/>
    <x v="1"/>
    <x v="92"/>
    <x v="1"/>
    <x v="0"/>
  </r>
  <r>
    <x v="26"/>
    <x v="26"/>
    <x v="1"/>
    <x v="303"/>
    <x v="1"/>
    <x v="1"/>
  </r>
  <r>
    <x v="26"/>
    <x v="26"/>
    <x v="13"/>
    <x v="102"/>
    <x v="13"/>
    <x v="19"/>
  </r>
  <r>
    <x v="26"/>
    <x v="26"/>
    <x v="24"/>
    <x v="134"/>
    <x v="22"/>
    <x v="0"/>
  </r>
  <r>
    <x v="26"/>
    <x v="26"/>
    <x v="2"/>
    <x v="145"/>
    <x v="2"/>
    <x v="6"/>
  </r>
  <r>
    <x v="26"/>
    <x v="26"/>
    <x v="2"/>
    <x v="61"/>
    <x v="2"/>
    <x v="18"/>
  </r>
  <r>
    <x v="26"/>
    <x v="26"/>
    <x v="2"/>
    <x v="118"/>
    <x v="2"/>
    <x v="6"/>
  </r>
  <r>
    <x v="26"/>
    <x v="26"/>
    <x v="15"/>
    <x v="114"/>
    <x v="14"/>
    <x v="9"/>
  </r>
  <r>
    <x v="26"/>
    <x v="26"/>
    <x v="3"/>
    <x v="53"/>
    <x v="3"/>
    <x v="5"/>
  </r>
  <r>
    <x v="26"/>
    <x v="26"/>
    <x v="3"/>
    <x v="62"/>
    <x v="3"/>
    <x v="5"/>
  </r>
  <r>
    <x v="26"/>
    <x v="26"/>
    <x v="3"/>
    <x v="112"/>
    <x v="3"/>
    <x v="6"/>
  </r>
  <r>
    <x v="26"/>
    <x v="26"/>
    <x v="17"/>
    <x v="167"/>
    <x v="16"/>
    <x v="25"/>
  </r>
  <r>
    <x v="26"/>
    <x v="26"/>
    <x v="4"/>
    <x v="108"/>
    <x v="4"/>
    <x v="13"/>
  </r>
  <r>
    <x v="26"/>
    <x v="26"/>
    <x v="4"/>
    <x v="113"/>
    <x v="4"/>
    <x v="8"/>
  </r>
  <r>
    <x v="26"/>
    <x v="26"/>
    <x v="4"/>
    <x v="166"/>
    <x v="4"/>
    <x v="8"/>
  </r>
  <r>
    <x v="26"/>
    <x v="26"/>
    <x v="5"/>
    <x v="116"/>
    <x v="5"/>
    <x v="5"/>
  </r>
  <r>
    <x v="26"/>
    <x v="26"/>
    <x v="5"/>
    <x v="28"/>
    <x v="5"/>
    <x v="5"/>
  </r>
  <r>
    <x v="26"/>
    <x v="26"/>
    <x v="5"/>
    <x v="60"/>
    <x v="5"/>
    <x v="5"/>
  </r>
  <r>
    <x v="26"/>
    <x v="26"/>
    <x v="18"/>
    <x v="304"/>
    <x v="17"/>
    <x v="10"/>
  </r>
  <r>
    <x v="26"/>
    <x v="26"/>
    <x v="6"/>
    <x v="305"/>
    <x v="6"/>
    <x v="9"/>
  </r>
  <r>
    <x v="26"/>
    <x v="26"/>
    <x v="62"/>
    <x v="306"/>
    <x v="9"/>
    <x v="23"/>
  </r>
  <r>
    <x v="26"/>
    <x v="26"/>
    <x v="20"/>
    <x v="307"/>
    <x v="18"/>
    <x v="25"/>
  </r>
  <r>
    <x v="26"/>
    <x v="26"/>
    <x v="7"/>
    <x v="308"/>
    <x v="7"/>
    <x v="26"/>
  </r>
  <r>
    <x v="27"/>
    <x v="27"/>
    <x v="21"/>
    <x v="23"/>
    <x v="19"/>
    <x v="1"/>
  </r>
  <r>
    <x v="27"/>
    <x v="27"/>
    <x v="33"/>
    <x v="108"/>
    <x v="30"/>
    <x v="11"/>
  </r>
  <r>
    <x v="27"/>
    <x v="27"/>
    <x v="10"/>
    <x v="297"/>
    <x v="10"/>
    <x v="20"/>
  </r>
  <r>
    <x v="27"/>
    <x v="27"/>
    <x v="0"/>
    <x v="130"/>
    <x v="0"/>
    <x v="10"/>
  </r>
  <r>
    <x v="27"/>
    <x v="27"/>
    <x v="12"/>
    <x v="30"/>
    <x v="12"/>
    <x v="1"/>
  </r>
  <r>
    <x v="27"/>
    <x v="27"/>
    <x v="1"/>
    <x v="29"/>
    <x v="1"/>
    <x v="0"/>
  </r>
  <r>
    <x v="27"/>
    <x v="27"/>
    <x v="49"/>
    <x v="66"/>
    <x v="42"/>
    <x v="21"/>
  </r>
  <r>
    <x v="27"/>
    <x v="27"/>
    <x v="23"/>
    <x v="61"/>
    <x v="21"/>
    <x v="3"/>
  </r>
  <r>
    <x v="27"/>
    <x v="27"/>
    <x v="13"/>
    <x v="28"/>
    <x v="13"/>
    <x v="20"/>
  </r>
  <r>
    <x v="27"/>
    <x v="27"/>
    <x v="2"/>
    <x v="118"/>
    <x v="2"/>
    <x v="1"/>
  </r>
  <r>
    <x v="27"/>
    <x v="27"/>
    <x v="46"/>
    <x v="146"/>
    <x v="8"/>
    <x v="26"/>
  </r>
  <r>
    <x v="27"/>
    <x v="27"/>
    <x v="15"/>
    <x v="134"/>
    <x v="14"/>
    <x v="21"/>
  </r>
  <r>
    <x v="27"/>
    <x v="27"/>
    <x v="3"/>
    <x v="77"/>
    <x v="3"/>
    <x v="5"/>
  </r>
  <r>
    <x v="27"/>
    <x v="27"/>
    <x v="17"/>
    <x v="37"/>
    <x v="16"/>
    <x v="0"/>
  </r>
  <r>
    <x v="27"/>
    <x v="27"/>
    <x v="4"/>
    <x v="35"/>
    <x v="4"/>
    <x v="18"/>
  </r>
  <r>
    <x v="27"/>
    <x v="27"/>
    <x v="4"/>
    <x v="36"/>
    <x v="4"/>
    <x v="24"/>
  </r>
  <r>
    <x v="27"/>
    <x v="27"/>
    <x v="5"/>
    <x v="155"/>
    <x v="5"/>
    <x v="2"/>
  </r>
  <r>
    <x v="27"/>
    <x v="27"/>
    <x v="5"/>
    <x v="38"/>
    <x v="5"/>
    <x v="2"/>
  </r>
  <r>
    <x v="27"/>
    <x v="27"/>
    <x v="29"/>
    <x v="309"/>
    <x v="27"/>
    <x v="26"/>
  </r>
  <r>
    <x v="27"/>
    <x v="27"/>
    <x v="6"/>
    <x v="310"/>
    <x v="6"/>
    <x v="19"/>
  </r>
  <r>
    <x v="27"/>
    <x v="27"/>
    <x v="44"/>
    <x v="116"/>
    <x v="39"/>
    <x v="20"/>
  </r>
  <r>
    <x v="27"/>
    <x v="27"/>
    <x v="54"/>
    <x v="24"/>
    <x v="45"/>
    <x v="21"/>
  </r>
  <r>
    <x v="27"/>
    <x v="27"/>
    <x v="30"/>
    <x v="311"/>
    <x v="28"/>
    <x v="17"/>
  </r>
  <r>
    <x v="27"/>
    <x v="27"/>
    <x v="7"/>
    <x v="219"/>
    <x v="7"/>
    <x v="22"/>
  </r>
  <r>
    <x v="28"/>
    <x v="28"/>
    <x v="33"/>
    <x v="16"/>
    <x v="30"/>
    <x v="11"/>
  </r>
  <r>
    <x v="28"/>
    <x v="28"/>
    <x v="10"/>
    <x v="46"/>
    <x v="10"/>
    <x v="11"/>
  </r>
  <r>
    <x v="28"/>
    <x v="28"/>
    <x v="10"/>
    <x v="7"/>
    <x v="10"/>
    <x v="11"/>
  </r>
  <r>
    <x v="28"/>
    <x v="28"/>
    <x v="10"/>
    <x v="8"/>
    <x v="10"/>
    <x v="0"/>
  </r>
  <r>
    <x v="28"/>
    <x v="28"/>
    <x v="10"/>
    <x v="49"/>
    <x v="10"/>
    <x v="0"/>
  </r>
  <r>
    <x v="28"/>
    <x v="28"/>
    <x v="12"/>
    <x v="3"/>
    <x v="12"/>
    <x v="9"/>
  </r>
  <r>
    <x v="28"/>
    <x v="28"/>
    <x v="12"/>
    <x v="4"/>
    <x v="12"/>
    <x v="9"/>
  </r>
  <r>
    <x v="28"/>
    <x v="28"/>
    <x v="12"/>
    <x v="20"/>
    <x v="12"/>
    <x v="25"/>
  </r>
  <r>
    <x v="28"/>
    <x v="28"/>
    <x v="12"/>
    <x v="5"/>
    <x v="12"/>
    <x v="9"/>
  </r>
  <r>
    <x v="28"/>
    <x v="28"/>
    <x v="13"/>
    <x v="9"/>
    <x v="13"/>
    <x v="1"/>
  </r>
  <r>
    <x v="28"/>
    <x v="28"/>
    <x v="13"/>
    <x v="11"/>
    <x v="13"/>
    <x v="25"/>
  </r>
  <r>
    <x v="28"/>
    <x v="28"/>
    <x v="13"/>
    <x v="13"/>
    <x v="13"/>
    <x v="1"/>
  </r>
  <r>
    <x v="28"/>
    <x v="28"/>
    <x v="13"/>
    <x v="47"/>
    <x v="13"/>
    <x v="1"/>
  </r>
  <r>
    <x v="28"/>
    <x v="28"/>
    <x v="2"/>
    <x v="12"/>
    <x v="2"/>
    <x v="19"/>
  </r>
  <r>
    <x v="28"/>
    <x v="28"/>
    <x v="64"/>
    <x v="19"/>
    <x v="53"/>
    <x v="2"/>
  </r>
  <r>
    <x v="28"/>
    <x v="28"/>
    <x v="15"/>
    <x v="72"/>
    <x v="14"/>
    <x v="4"/>
  </r>
  <r>
    <x v="28"/>
    <x v="28"/>
    <x v="15"/>
    <x v="45"/>
    <x v="14"/>
    <x v="5"/>
  </r>
  <r>
    <x v="28"/>
    <x v="28"/>
    <x v="3"/>
    <x v="18"/>
    <x v="3"/>
    <x v="18"/>
  </r>
  <r>
    <x v="28"/>
    <x v="28"/>
    <x v="4"/>
    <x v="17"/>
    <x v="4"/>
    <x v="4"/>
  </r>
  <r>
    <x v="28"/>
    <x v="28"/>
    <x v="4"/>
    <x v="48"/>
    <x v="4"/>
    <x v="4"/>
  </r>
  <r>
    <x v="28"/>
    <x v="28"/>
    <x v="50"/>
    <x v="1"/>
    <x v="43"/>
    <x v="5"/>
  </r>
  <r>
    <x v="28"/>
    <x v="28"/>
    <x v="5"/>
    <x v="14"/>
    <x v="5"/>
    <x v="18"/>
  </r>
  <r>
    <x v="28"/>
    <x v="28"/>
    <x v="5"/>
    <x v="52"/>
    <x v="5"/>
    <x v="24"/>
  </r>
  <r>
    <x v="28"/>
    <x v="28"/>
    <x v="51"/>
    <x v="0"/>
    <x v="44"/>
    <x v="25"/>
  </r>
  <r>
    <x v="28"/>
    <x v="28"/>
    <x v="29"/>
    <x v="51"/>
    <x v="27"/>
    <x v="1"/>
  </r>
  <r>
    <x v="28"/>
    <x v="28"/>
    <x v="29"/>
    <x v="40"/>
    <x v="27"/>
    <x v="11"/>
  </r>
  <r>
    <x v="28"/>
    <x v="28"/>
    <x v="30"/>
    <x v="55"/>
    <x v="28"/>
    <x v="0"/>
  </r>
  <r>
    <x v="28"/>
    <x v="28"/>
    <x v="30"/>
    <x v="41"/>
    <x v="28"/>
    <x v="0"/>
  </r>
  <r>
    <x v="29"/>
    <x v="29"/>
    <x v="11"/>
    <x v="38"/>
    <x v="11"/>
    <x v="6"/>
  </r>
  <r>
    <x v="29"/>
    <x v="29"/>
    <x v="11"/>
    <x v="32"/>
    <x v="11"/>
    <x v="4"/>
  </r>
  <r>
    <x v="29"/>
    <x v="29"/>
    <x v="0"/>
    <x v="56"/>
    <x v="0"/>
    <x v="5"/>
  </r>
  <r>
    <x v="29"/>
    <x v="29"/>
    <x v="0"/>
    <x v="146"/>
    <x v="0"/>
    <x v="6"/>
  </r>
  <r>
    <x v="29"/>
    <x v="29"/>
    <x v="22"/>
    <x v="145"/>
    <x v="20"/>
    <x v="10"/>
  </r>
  <r>
    <x v="29"/>
    <x v="29"/>
    <x v="22"/>
    <x v="134"/>
    <x v="20"/>
    <x v="1"/>
  </r>
  <r>
    <x v="29"/>
    <x v="29"/>
    <x v="1"/>
    <x v="57"/>
    <x v="1"/>
    <x v="1"/>
  </r>
  <r>
    <x v="29"/>
    <x v="29"/>
    <x v="1"/>
    <x v="249"/>
    <x v="1"/>
    <x v="1"/>
  </r>
  <r>
    <x v="29"/>
    <x v="29"/>
    <x v="24"/>
    <x v="242"/>
    <x v="22"/>
    <x v="3"/>
  </r>
  <r>
    <x v="29"/>
    <x v="29"/>
    <x v="24"/>
    <x v="129"/>
    <x v="22"/>
    <x v="0"/>
  </r>
  <r>
    <x v="29"/>
    <x v="29"/>
    <x v="2"/>
    <x v="108"/>
    <x v="2"/>
    <x v="18"/>
  </r>
  <r>
    <x v="29"/>
    <x v="29"/>
    <x v="2"/>
    <x v="23"/>
    <x v="2"/>
    <x v="18"/>
  </r>
  <r>
    <x v="29"/>
    <x v="29"/>
    <x v="15"/>
    <x v="29"/>
    <x v="14"/>
    <x v="3"/>
  </r>
  <r>
    <x v="29"/>
    <x v="29"/>
    <x v="3"/>
    <x v="130"/>
    <x v="3"/>
    <x v="18"/>
  </r>
  <r>
    <x v="29"/>
    <x v="29"/>
    <x v="3"/>
    <x v="131"/>
    <x v="3"/>
    <x v="18"/>
  </r>
  <r>
    <x v="29"/>
    <x v="29"/>
    <x v="17"/>
    <x v="28"/>
    <x v="16"/>
    <x v="21"/>
  </r>
  <r>
    <x v="29"/>
    <x v="29"/>
    <x v="4"/>
    <x v="297"/>
    <x v="4"/>
    <x v="24"/>
  </r>
  <r>
    <x v="29"/>
    <x v="29"/>
    <x v="4"/>
    <x v="30"/>
    <x v="4"/>
    <x v="24"/>
  </r>
  <r>
    <x v="29"/>
    <x v="29"/>
    <x v="5"/>
    <x v="66"/>
    <x v="5"/>
    <x v="5"/>
  </r>
  <r>
    <x v="29"/>
    <x v="29"/>
    <x v="5"/>
    <x v="60"/>
    <x v="5"/>
    <x v="3"/>
  </r>
  <r>
    <x v="29"/>
    <x v="29"/>
    <x v="18"/>
    <x v="312"/>
    <x v="17"/>
    <x v="6"/>
  </r>
  <r>
    <x v="29"/>
    <x v="29"/>
    <x v="6"/>
    <x v="126"/>
    <x v="6"/>
    <x v="3"/>
  </r>
  <r>
    <x v="29"/>
    <x v="29"/>
    <x v="20"/>
    <x v="313"/>
    <x v="18"/>
    <x v="6"/>
  </r>
  <r>
    <x v="29"/>
    <x v="29"/>
    <x v="7"/>
    <x v="314"/>
    <x v="7"/>
    <x v="3"/>
  </r>
  <r>
    <x v="30"/>
    <x v="30"/>
    <x v="21"/>
    <x v="126"/>
    <x v="19"/>
    <x v="17"/>
  </r>
  <r>
    <x v="30"/>
    <x v="30"/>
    <x v="33"/>
    <x v="106"/>
    <x v="30"/>
    <x v="9"/>
  </r>
  <r>
    <x v="30"/>
    <x v="30"/>
    <x v="10"/>
    <x v="156"/>
    <x v="10"/>
    <x v="10"/>
  </r>
  <r>
    <x v="30"/>
    <x v="30"/>
    <x v="10"/>
    <x v="105"/>
    <x v="10"/>
    <x v="10"/>
  </r>
  <r>
    <x v="30"/>
    <x v="30"/>
    <x v="12"/>
    <x v="32"/>
    <x v="12"/>
    <x v="21"/>
  </r>
  <r>
    <x v="30"/>
    <x v="30"/>
    <x v="12"/>
    <x v="315"/>
    <x v="12"/>
    <x v="21"/>
  </r>
  <r>
    <x v="30"/>
    <x v="30"/>
    <x v="1"/>
    <x v="153"/>
    <x v="1"/>
    <x v="9"/>
  </r>
  <r>
    <x v="30"/>
    <x v="30"/>
    <x v="49"/>
    <x v="146"/>
    <x v="42"/>
    <x v="3"/>
  </r>
  <r>
    <x v="30"/>
    <x v="30"/>
    <x v="13"/>
    <x v="59"/>
    <x v="13"/>
    <x v="3"/>
  </r>
  <r>
    <x v="30"/>
    <x v="30"/>
    <x v="2"/>
    <x v="146"/>
    <x v="2"/>
    <x v="3"/>
  </r>
  <r>
    <x v="30"/>
    <x v="30"/>
    <x v="64"/>
    <x v="36"/>
    <x v="53"/>
    <x v="3"/>
  </r>
  <r>
    <x v="30"/>
    <x v="30"/>
    <x v="3"/>
    <x v="31"/>
    <x v="3"/>
    <x v="11"/>
  </r>
  <r>
    <x v="30"/>
    <x v="30"/>
    <x v="16"/>
    <x v="77"/>
    <x v="15"/>
    <x v="6"/>
  </r>
  <r>
    <x v="30"/>
    <x v="30"/>
    <x v="17"/>
    <x v="35"/>
    <x v="16"/>
    <x v="0"/>
  </r>
  <r>
    <x v="30"/>
    <x v="30"/>
    <x v="4"/>
    <x v="38"/>
    <x v="4"/>
    <x v="6"/>
  </r>
  <r>
    <x v="30"/>
    <x v="30"/>
    <x v="5"/>
    <x v="241"/>
    <x v="5"/>
    <x v="3"/>
  </r>
  <r>
    <x v="30"/>
    <x v="30"/>
    <x v="29"/>
    <x v="316"/>
    <x v="27"/>
    <x v="10"/>
  </r>
  <r>
    <x v="30"/>
    <x v="30"/>
    <x v="30"/>
    <x v="317"/>
    <x v="28"/>
    <x v="17"/>
  </r>
  <r>
    <x v="31"/>
    <x v="31"/>
    <x v="0"/>
    <x v="38"/>
    <x v="0"/>
    <x v="3"/>
  </r>
  <r>
    <x v="31"/>
    <x v="31"/>
    <x v="0"/>
    <x v="32"/>
    <x v="0"/>
    <x v="3"/>
  </r>
  <r>
    <x v="31"/>
    <x v="31"/>
    <x v="1"/>
    <x v="33"/>
    <x v="1"/>
    <x v="3"/>
  </r>
  <r>
    <x v="31"/>
    <x v="31"/>
    <x v="1"/>
    <x v="124"/>
    <x v="1"/>
    <x v="11"/>
  </r>
  <r>
    <x v="31"/>
    <x v="31"/>
    <x v="2"/>
    <x v="31"/>
    <x v="2"/>
    <x v="5"/>
  </r>
  <r>
    <x v="31"/>
    <x v="31"/>
    <x v="2"/>
    <x v="59"/>
    <x v="2"/>
    <x v="5"/>
  </r>
  <r>
    <x v="31"/>
    <x v="31"/>
    <x v="14"/>
    <x v="66"/>
    <x v="8"/>
    <x v="22"/>
  </r>
  <r>
    <x v="31"/>
    <x v="31"/>
    <x v="3"/>
    <x v="131"/>
    <x v="3"/>
    <x v="18"/>
  </r>
  <r>
    <x v="31"/>
    <x v="31"/>
    <x v="3"/>
    <x v="26"/>
    <x v="3"/>
    <x v="6"/>
  </r>
  <r>
    <x v="31"/>
    <x v="31"/>
    <x v="4"/>
    <x v="27"/>
    <x v="4"/>
    <x v="0"/>
  </r>
  <r>
    <x v="31"/>
    <x v="31"/>
    <x v="4"/>
    <x v="58"/>
    <x v="4"/>
    <x v="0"/>
  </r>
  <r>
    <x v="31"/>
    <x v="31"/>
    <x v="5"/>
    <x v="28"/>
    <x v="5"/>
    <x v="5"/>
  </r>
  <r>
    <x v="31"/>
    <x v="31"/>
    <x v="5"/>
    <x v="297"/>
    <x v="5"/>
    <x v="5"/>
  </r>
  <r>
    <x v="31"/>
    <x v="31"/>
    <x v="6"/>
    <x v="97"/>
    <x v="6"/>
    <x v="10"/>
  </r>
  <r>
    <x v="31"/>
    <x v="31"/>
    <x v="42"/>
    <x v="41"/>
    <x v="37"/>
    <x v="10"/>
  </r>
  <r>
    <x v="31"/>
    <x v="31"/>
    <x v="42"/>
    <x v="42"/>
    <x v="37"/>
    <x v="10"/>
  </r>
  <r>
    <x v="31"/>
    <x v="31"/>
    <x v="19"/>
    <x v="35"/>
    <x v="9"/>
    <x v="23"/>
  </r>
  <r>
    <x v="31"/>
    <x v="31"/>
    <x v="7"/>
    <x v="99"/>
    <x v="7"/>
    <x v="25"/>
  </r>
  <r>
    <x v="32"/>
    <x v="32"/>
    <x v="10"/>
    <x v="128"/>
    <x v="10"/>
    <x v="27"/>
  </r>
  <r>
    <x v="32"/>
    <x v="32"/>
    <x v="0"/>
    <x v="125"/>
    <x v="0"/>
    <x v="5"/>
  </r>
  <r>
    <x v="32"/>
    <x v="32"/>
    <x v="0"/>
    <x v="156"/>
    <x v="0"/>
    <x v="5"/>
  </r>
  <r>
    <x v="32"/>
    <x v="32"/>
    <x v="31"/>
    <x v="41"/>
    <x v="29"/>
    <x v="4"/>
  </r>
  <r>
    <x v="32"/>
    <x v="32"/>
    <x v="12"/>
    <x v="135"/>
    <x v="12"/>
    <x v="26"/>
  </r>
  <r>
    <x v="32"/>
    <x v="32"/>
    <x v="1"/>
    <x v="127"/>
    <x v="1"/>
    <x v="8"/>
  </r>
  <r>
    <x v="32"/>
    <x v="32"/>
    <x v="13"/>
    <x v="249"/>
    <x v="13"/>
    <x v="21"/>
  </r>
  <r>
    <x v="32"/>
    <x v="32"/>
    <x v="2"/>
    <x v="124"/>
    <x v="2"/>
    <x v="8"/>
  </r>
  <r>
    <x v="32"/>
    <x v="32"/>
    <x v="46"/>
    <x v="37"/>
    <x v="8"/>
    <x v="26"/>
  </r>
  <r>
    <x v="32"/>
    <x v="32"/>
    <x v="65"/>
    <x v="33"/>
    <x v="8"/>
    <x v="15"/>
  </r>
  <r>
    <x v="32"/>
    <x v="32"/>
    <x v="15"/>
    <x v="32"/>
    <x v="14"/>
    <x v="27"/>
  </r>
  <r>
    <x v="32"/>
    <x v="32"/>
    <x v="3"/>
    <x v="38"/>
    <x v="3"/>
    <x v="0"/>
  </r>
  <r>
    <x v="32"/>
    <x v="32"/>
    <x v="3"/>
    <x v="40"/>
    <x v="3"/>
    <x v="2"/>
  </r>
  <r>
    <x v="32"/>
    <x v="32"/>
    <x v="17"/>
    <x v="59"/>
    <x v="16"/>
    <x v="12"/>
  </r>
  <r>
    <x v="32"/>
    <x v="32"/>
    <x v="4"/>
    <x v="31"/>
    <x v="4"/>
    <x v="18"/>
  </r>
  <r>
    <x v="32"/>
    <x v="32"/>
    <x v="4"/>
    <x v="57"/>
    <x v="4"/>
    <x v="6"/>
  </r>
  <r>
    <x v="32"/>
    <x v="32"/>
    <x v="5"/>
    <x v="56"/>
    <x v="5"/>
    <x v="2"/>
  </r>
  <r>
    <x v="32"/>
    <x v="32"/>
    <x v="5"/>
    <x v="146"/>
    <x v="5"/>
    <x v="3"/>
  </r>
  <r>
    <x v="32"/>
    <x v="32"/>
    <x v="6"/>
    <x v="318"/>
    <x v="6"/>
    <x v="17"/>
  </r>
  <r>
    <x v="32"/>
    <x v="32"/>
    <x v="44"/>
    <x v="77"/>
    <x v="39"/>
    <x v="29"/>
  </r>
  <r>
    <x v="32"/>
    <x v="32"/>
    <x v="44"/>
    <x v="105"/>
    <x v="39"/>
    <x v="17"/>
  </r>
  <r>
    <x v="32"/>
    <x v="32"/>
    <x v="54"/>
    <x v="106"/>
    <x v="45"/>
    <x v="26"/>
  </r>
  <r>
    <x v="32"/>
    <x v="32"/>
    <x v="48"/>
    <x v="34"/>
    <x v="41"/>
    <x v="19"/>
  </r>
  <r>
    <x v="32"/>
    <x v="32"/>
    <x v="19"/>
    <x v="155"/>
    <x v="9"/>
    <x v="22"/>
  </r>
  <r>
    <x v="32"/>
    <x v="32"/>
    <x v="19"/>
    <x v="35"/>
    <x v="9"/>
    <x v="22"/>
  </r>
  <r>
    <x v="32"/>
    <x v="32"/>
    <x v="30"/>
    <x v="104"/>
    <x v="28"/>
    <x v="19"/>
  </r>
  <r>
    <x v="32"/>
    <x v="32"/>
    <x v="7"/>
    <x v="319"/>
    <x v="7"/>
    <x v="26"/>
  </r>
  <r>
    <x v="33"/>
    <x v="33"/>
    <x v="21"/>
    <x v="77"/>
    <x v="19"/>
    <x v="2"/>
  </r>
  <r>
    <x v="33"/>
    <x v="33"/>
    <x v="33"/>
    <x v="38"/>
    <x v="30"/>
    <x v="3"/>
  </r>
  <r>
    <x v="33"/>
    <x v="33"/>
    <x v="10"/>
    <x v="36"/>
    <x v="10"/>
    <x v="2"/>
  </r>
  <r>
    <x v="33"/>
    <x v="33"/>
    <x v="12"/>
    <x v="155"/>
    <x v="12"/>
    <x v="2"/>
  </r>
  <r>
    <x v="33"/>
    <x v="33"/>
    <x v="1"/>
    <x v="37"/>
    <x v="1"/>
    <x v="2"/>
  </r>
  <r>
    <x v="33"/>
    <x v="33"/>
    <x v="13"/>
    <x v="23"/>
    <x v="13"/>
    <x v="10"/>
  </r>
  <r>
    <x v="33"/>
    <x v="33"/>
    <x v="13"/>
    <x v="24"/>
    <x v="13"/>
    <x v="3"/>
  </r>
  <r>
    <x v="33"/>
    <x v="33"/>
    <x v="2"/>
    <x v="131"/>
    <x v="2"/>
    <x v="10"/>
  </r>
  <r>
    <x v="33"/>
    <x v="33"/>
    <x v="15"/>
    <x v="130"/>
    <x v="14"/>
    <x v="4"/>
  </r>
  <r>
    <x v="33"/>
    <x v="33"/>
    <x v="3"/>
    <x v="108"/>
    <x v="3"/>
    <x v="7"/>
  </r>
  <r>
    <x v="33"/>
    <x v="33"/>
    <x v="35"/>
    <x v="129"/>
    <x v="31"/>
    <x v="2"/>
  </r>
  <r>
    <x v="33"/>
    <x v="33"/>
    <x v="16"/>
    <x v="161"/>
    <x v="15"/>
    <x v="5"/>
  </r>
  <r>
    <x v="33"/>
    <x v="33"/>
    <x v="17"/>
    <x v="62"/>
    <x v="16"/>
    <x v="17"/>
  </r>
  <r>
    <x v="33"/>
    <x v="33"/>
    <x v="4"/>
    <x v="67"/>
    <x v="4"/>
    <x v="5"/>
  </r>
  <r>
    <x v="33"/>
    <x v="33"/>
    <x v="37"/>
    <x v="300"/>
    <x v="33"/>
    <x v="0"/>
  </r>
  <r>
    <x v="33"/>
    <x v="33"/>
    <x v="5"/>
    <x v="162"/>
    <x v="5"/>
    <x v="6"/>
  </r>
  <r>
    <x v="33"/>
    <x v="33"/>
    <x v="66"/>
    <x v="301"/>
    <x v="54"/>
    <x v="4"/>
  </r>
  <r>
    <x v="33"/>
    <x v="33"/>
    <x v="29"/>
    <x v="320"/>
    <x v="27"/>
    <x v="9"/>
  </r>
  <r>
    <x v="33"/>
    <x v="33"/>
    <x v="6"/>
    <x v="33"/>
    <x v="6"/>
    <x v="9"/>
  </r>
  <r>
    <x v="33"/>
    <x v="33"/>
    <x v="30"/>
    <x v="321"/>
    <x v="28"/>
    <x v="9"/>
  </r>
  <r>
    <x v="34"/>
    <x v="34"/>
    <x v="33"/>
    <x v="33"/>
    <x v="30"/>
    <x v="9"/>
  </r>
  <r>
    <x v="34"/>
    <x v="34"/>
    <x v="0"/>
    <x v="38"/>
    <x v="0"/>
    <x v="11"/>
  </r>
  <r>
    <x v="34"/>
    <x v="34"/>
    <x v="0"/>
    <x v="32"/>
    <x v="0"/>
    <x v="3"/>
  </r>
  <r>
    <x v="34"/>
    <x v="34"/>
    <x v="1"/>
    <x v="41"/>
    <x v="1"/>
    <x v="0"/>
  </r>
  <r>
    <x v="34"/>
    <x v="34"/>
    <x v="1"/>
    <x v="42"/>
    <x v="1"/>
    <x v="1"/>
  </r>
  <r>
    <x v="34"/>
    <x v="34"/>
    <x v="2"/>
    <x v="34"/>
    <x v="2"/>
    <x v="5"/>
  </r>
  <r>
    <x v="34"/>
    <x v="34"/>
    <x v="2"/>
    <x v="40"/>
    <x v="2"/>
    <x v="5"/>
  </r>
  <r>
    <x v="34"/>
    <x v="34"/>
    <x v="3"/>
    <x v="26"/>
    <x v="3"/>
    <x v="5"/>
  </r>
  <r>
    <x v="34"/>
    <x v="34"/>
    <x v="3"/>
    <x v="27"/>
    <x v="3"/>
    <x v="5"/>
  </r>
  <r>
    <x v="34"/>
    <x v="34"/>
    <x v="16"/>
    <x v="24"/>
    <x v="15"/>
    <x v="0"/>
  </r>
  <r>
    <x v="34"/>
    <x v="34"/>
    <x v="4"/>
    <x v="23"/>
    <x v="4"/>
    <x v="2"/>
  </r>
  <r>
    <x v="34"/>
    <x v="34"/>
    <x v="4"/>
    <x v="131"/>
    <x v="4"/>
    <x v="2"/>
  </r>
  <r>
    <x v="34"/>
    <x v="34"/>
    <x v="5"/>
    <x v="58"/>
    <x v="5"/>
    <x v="5"/>
  </r>
  <r>
    <x v="34"/>
    <x v="34"/>
    <x v="5"/>
    <x v="116"/>
    <x v="5"/>
    <x v="5"/>
  </r>
  <r>
    <x v="34"/>
    <x v="34"/>
    <x v="6"/>
    <x v="132"/>
    <x v="6"/>
    <x v="0"/>
  </r>
  <r>
    <x v="34"/>
    <x v="34"/>
    <x v="7"/>
    <x v="136"/>
    <x v="7"/>
    <x v="10"/>
  </r>
  <r>
    <x v="35"/>
    <x v="35"/>
    <x v="33"/>
    <x v="7"/>
    <x v="30"/>
    <x v="0"/>
  </r>
  <r>
    <x v="35"/>
    <x v="35"/>
    <x v="10"/>
    <x v="45"/>
    <x v="10"/>
    <x v="25"/>
  </r>
  <r>
    <x v="35"/>
    <x v="35"/>
    <x v="0"/>
    <x v="152"/>
    <x v="0"/>
    <x v="0"/>
  </r>
  <r>
    <x v="35"/>
    <x v="35"/>
    <x v="12"/>
    <x v="46"/>
    <x v="12"/>
    <x v="25"/>
  </r>
  <r>
    <x v="35"/>
    <x v="35"/>
    <x v="23"/>
    <x v="11"/>
    <x v="21"/>
    <x v="24"/>
  </r>
  <r>
    <x v="35"/>
    <x v="35"/>
    <x v="13"/>
    <x v="10"/>
    <x v="13"/>
    <x v="27"/>
  </r>
  <r>
    <x v="35"/>
    <x v="35"/>
    <x v="2"/>
    <x v="8"/>
    <x v="2"/>
    <x v="11"/>
  </r>
  <r>
    <x v="35"/>
    <x v="35"/>
    <x v="43"/>
    <x v="12"/>
    <x v="38"/>
    <x v="18"/>
  </r>
  <r>
    <x v="35"/>
    <x v="35"/>
    <x v="8"/>
    <x v="72"/>
    <x v="8"/>
    <x v="12"/>
  </r>
  <r>
    <x v="35"/>
    <x v="35"/>
    <x v="15"/>
    <x v="13"/>
    <x v="14"/>
    <x v="1"/>
  </r>
  <r>
    <x v="35"/>
    <x v="35"/>
    <x v="35"/>
    <x v="48"/>
    <x v="31"/>
    <x v="20"/>
  </r>
  <r>
    <x v="35"/>
    <x v="35"/>
    <x v="16"/>
    <x v="47"/>
    <x v="15"/>
    <x v="24"/>
  </r>
  <r>
    <x v="35"/>
    <x v="35"/>
    <x v="17"/>
    <x v="0"/>
    <x v="16"/>
    <x v="28"/>
  </r>
  <r>
    <x v="35"/>
    <x v="35"/>
    <x v="37"/>
    <x v="14"/>
    <x v="33"/>
    <x v="10"/>
  </r>
  <r>
    <x v="35"/>
    <x v="35"/>
    <x v="5"/>
    <x v="1"/>
    <x v="5"/>
    <x v="6"/>
  </r>
  <r>
    <x v="35"/>
    <x v="35"/>
    <x v="66"/>
    <x v="52"/>
    <x v="54"/>
    <x v="11"/>
  </r>
  <r>
    <x v="35"/>
    <x v="35"/>
    <x v="29"/>
    <x v="19"/>
    <x v="27"/>
    <x v="1"/>
  </r>
  <r>
    <x v="35"/>
    <x v="35"/>
    <x v="67"/>
    <x v="18"/>
    <x v="6"/>
    <x v="16"/>
  </r>
  <r>
    <x v="35"/>
    <x v="35"/>
    <x v="9"/>
    <x v="17"/>
    <x v="9"/>
    <x v="15"/>
  </r>
  <r>
    <x v="35"/>
    <x v="35"/>
    <x v="9"/>
    <x v="18"/>
    <x v="9"/>
    <x v="12"/>
  </r>
  <r>
    <x v="35"/>
    <x v="35"/>
    <x v="7"/>
    <x v="322"/>
    <x v="7"/>
    <x v="26"/>
  </r>
  <r>
    <x v="36"/>
    <x v="36"/>
    <x v="0"/>
    <x v="36"/>
    <x v="0"/>
    <x v="0"/>
  </r>
  <r>
    <x v="36"/>
    <x v="36"/>
    <x v="0"/>
    <x v="32"/>
    <x v="0"/>
    <x v="1"/>
  </r>
  <r>
    <x v="36"/>
    <x v="36"/>
    <x v="1"/>
    <x v="40"/>
    <x v="1"/>
    <x v="25"/>
  </r>
  <r>
    <x v="36"/>
    <x v="36"/>
    <x v="1"/>
    <x v="41"/>
    <x v="1"/>
    <x v="10"/>
  </r>
  <r>
    <x v="36"/>
    <x v="36"/>
    <x v="1"/>
    <x v="42"/>
    <x v="1"/>
    <x v="10"/>
  </r>
  <r>
    <x v="36"/>
    <x v="36"/>
    <x v="2"/>
    <x v="31"/>
    <x v="2"/>
    <x v="24"/>
  </r>
  <r>
    <x v="36"/>
    <x v="36"/>
    <x v="2"/>
    <x v="59"/>
    <x v="2"/>
    <x v="24"/>
  </r>
  <r>
    <x v="36"/>
    <x v="36"/>
    <x v="14"/>
    <x v="66"/>
    <x v="8"/>
    <x v="19"/>
  </r>
  <r>
    <x v="36"/>
    <x v="36"/>
    <x v="3"/>
    <x v="108"/>
    <x v="3"/>
    <x v="5"/>
  </r>
  <r>
    <x v="36"/>
    <x v="36"/>
    <x v="3"/>
    <x v="131"/>
    <x v="3"/>
    <x v="4"/>
  </r>
  <r>
    <x v="36"/>
    <x v="36"/>
    <x v="36"/>
    <x v="25"/>
    <x v="32"/>
    <x v="4"/>
  </r>
  <r>
    <x v="36"/>
    <x v="36"/>
    <x v="36"/>
    <x v="27"/>
    <x v="32"/>
    <x v="3"/>
  </r>
  <r>
    <x v="36"/>
    <x v="36"/>
    <x v="16"/>
    <x v="116"/>
    <x v="15"/>
    <x v="24"/>
  </r>
  <r>
    <x v="36"/>
    <x v="36"/>
    <x v="16"/>
    <x v="28"/>
    <x v="15"/>
    <x v="18"/>
  </r>
  <r>
    <x v="36"/>
    <x v="36"/>
    <x v="16"/>
    <x v="297"/>
    <x v="15"/>
    <x v="24"/>
  </r>
  <r>
    <x v="36"/>
    <x v="36"/>
    <x v="16"/>
    <x v="30"/>
    <x v="15"/>
    <x v="24"/>
  </r>
  <r>
    <x v="36"/>
    <x v="36"/>
    <x v="38"/>
    <x v="24"/>
    <x v="34"/>
    <x v="4"/>
  </r>
  <r>
    <x v="36"/>
    <x v="36"/>
    <x v="40"/>
    <x v="24"/>
    <x v="36"/>
    <x v="3"/>
  </r>
  <r>
    <x v="36"/>
    <x v="36"/>
    <x v="40"/>
    <x v="26"/>
    <x v="36"/>
    <x v="3"/>
  </r>
  <r>
    <x v="36"/>
    <x v="36"/>
    <x v="6"/>
    <x v="97"/>
    <x v="6"/>
    <x v="4"/>
  </r>
  <r>
    <x v="36"/>
    <x v="36"/>
    <x v="19"/>
    <x v="33"/>
    <x v="9"/>
    <x v="15"/>
  </r>
  <r>
    <x v="36"/>
    <x v="36"/>
    <x v="7"/>
    <x v="99"/>
    <x v="7"/>
    <x v="0"/>
  </r>
  <r>
    <x v="37"/>
    <x v="37"/>
    <x v="11"/>
    <x v="128"/>
    <x v="11"/>
    <x v="0"/>
  </r>
  <r>
    <x v="37"/>
    <x v="37"/>
    <x v="11"/>
    <x v="125"/>
    <x v="11"/>
    <x v="11"/>
  </r>
  <r>
    <x v="37"/>
    <x v="37"/>
    <x v="0"/>
    <x v="57"/>
    <x v="0"/>
    <x v="3"/>
  </r>
  <r>
    <x v="37"/>
    <x v="37"/>
    <x v="0"/>
    <x v="126"/>
    <x v="0"/>
    <x v="10"/>
  </r>
  <r>
    <x v="37"/>
    <x v="37"/>
    <x v="22"/>
    <x v="134"/>
    <x v="20"/>
    <x v="2"/>
  </r>
  <r>
    <x v="37"/>
    <x v="37"/>
    <x v="1"/>
    <x v="135"/>
    <x v="1"/>
    <x v="11"/>
  </r>
  <r>
    <x v="37"/>
    <x v="37"/>
    <x v="1"/>
    <x v="127"/>
    <x v="1"/>
    <x v="0"/>
  </r>
  <r>
    <x v="37"/>
    <x v="37"/>
    <x v="13"/>
    <x v="41"/>
    <x v="13"/>
    <x v="3"/>
  </r>
  <r>
    <x v="37"/>
    <x v="37"/>
    <x v="2"/>
    <x v="56"/>
    <x v="2"/>
    <x v="8"/>
  </r>
  <r>
    <x v="37"/>
    <x v="37"/>
    <x v="2"/>
    <x v="66"/>
    <x v="2"/>
    <x v="8"/>
  </r>
  <r>
    <x v="37"/>
    <x v="37"/>
    <x v="46"/>
    <x v="59"/>
    <x v="8"/>
    <x v="17"/>
  </r>
  <r>
    <x v="37"/>
    <x v="37"/>
    <x v="64"/>
    <x v="118"/>
    <x v="53"/>
    <x v="19"/>
  </r>
  <r>
    <x v="37"/>
    <x v="37"/>
    <x v="3"/>
    <x v="30"/>
    <x v="3"/>
    <x v="3"/>
  </r>
  <r>
    <x v="37"/>
    <x v="37"/>
    <x v="3"/>
    <x v="60"/>
    <x v="3"/>
    <x v="4"/>
  </r>
  <r>
    <x v="37"/>
    <x v="37"/>
    <x v="3"/>
    <x v="67"/>
    <x v="3"/>
    <x v="2"/>
  </r>
  <r>
    <x v="37"/>
    <x v="37"/>
    <x v="16"/>
    <x v="301"/>
    <x v="15"/>
    <x v="5"/>
  </r>
  <r>
    <x v="37"/>
    <x v="37"/>
    <x v="4"/>
    <x v="300"/>
    <x v="4"/>
    <x v="6"/>
  </r>
  <r>
    <x v="37"/>
    <x v="37"/>
    <x v="4"/>
    <x v="161"/>
    <x v="4"/>
    <x v="5"/>
  </r>
  <r>
    <x v="37"/>
    <x v="37"/>
    <x v="5"/>
    <x v="162"/>
    <x v="5"/>
    <x v="14"/>
  </r>
  <r>
    <x v="37"/>
    <x v="37"/>
    <x v="5"/>
    <x v="159"/>
    <x v="5"/>
    <x v="14"/>
  </r>
  <r>
    <x v="37"/>
    <x v="37"/>
    <x v="18"/>
    <x v="323"/>
    <x v="17"/>
    <x v="20"/>
  </r>
  <r>
    <x v="37"/>
    <x v="37"/>
    <x v="6"/>
    <x v="324"/>
    <x v="6"/>
    <x v="11"/>
  </r>
  <r>
    <x v="37"/>
    <x v="37"/>
    <x v="48"/>
    <x v="34"/>
    <x v="41"/>
    <x v="27"/>
  </r>
  <r>
    <x v="37"/>
    <x v="37"/>
    <x v="20"/>
    <x v="325"/>
    <x v="18"/>
    <x v="21"/>
  </r>
  <r>
    <x v="37"/>
    <x v="37"/>
    <x v="7"/>
    <x v="326"/>
    <x v="7"/>
    <x v="9"/>
  </r>
  <r>
    <x v="38"/>
    <x v="38"/>
    <x v="33"/>
    <x v="37"/>
    <x v="30"/>
    <x v="0"/>
  </r>
  <r>
    <x v="38"/>
    <x v="38"/>
    <x v="10"/>
    <x v="77"/>
    <x v="10"/>
    <x v="25"/>
  </r>
  <r>
    <x v="38"/>
    <x v="38"/>
    <x v="10"/>
    <x v="155"/>
    <x v="10"/>
    <x v="25"/>
  </r>
  <r>
    <x v="38"/>
    <x v="38"/>
    <x v="0"/>
    <x v="36"/>
    <x v="0"/>
    <x v="6"/>
  </r>
  <r>
    <x v="38"/>
    <x v="38"/>
    <x v="12"/>
    <x v="32"/>
    <x v="12"/>
    <x v="1"/>
  </r>
  <r>
    <x v="38"/>
    <x v="38"/>
    <x v="12"/>
    <x v="268"/>
    <x v="12"/>
    <x v="0"/>
  </r>
  <r>
    <x v="38"/>
    <x v="38"/>
    <x v="1"/>
    <x v="17"/>
    <x v="1"/>
    <x v="1"/>
  </r>
  <r>
    <x v="38"/>
    <x v="38"/>
    <x v="23"/>
    <x v="151"/>
    <x v="21"/>
    <x v="0"/>
  </r>
  <r>
    <x v="38"/>
    <x v="38"/>
    <x v="13"/>
    <x v="108"/>
    <x v="13"/>
    <x v="25"/>
  </r>
  <r>
    <x v="38"/>
    <x v="38"/>
    <x v="13"/>
    <x v="130"/>
    <x v="13"/>
    <x v="9"/>
  </r>
  <r>
    <x v="38"/>
    <x v="38"/>
    <x v="2"/>
    <x v="152"/>
    <x v="2"/>
    <x v="3"/>
  </r>
  <r>
    <x v="38"/>
    <x v="38"/>
    <x v="15"/>
    <x v="45"/>
    <x v="14"/>
    <x v="5"/>
  </r>
  <r>
    <x v="38"/>
    <x v="38"/>
    <x v="3"/>
    <x v="38"/>
    <x v="3"/>
    <x v="2"/>
  </r>
  <r>
    <x v="38"/>
    <x v="38"/>
    <x v="17"/>
    <x v="128"/>
    <x v="16"/>
    <x v="17"/>
  </r>
  <r>
    <x v="38"/>
    <x v="38"/>
    <x v="4"/>
    <x v="129"/>
    <x v="4"/>
    <x v="4"/>
  </r>
  <r>
    <x v="38"/>
    <x v="38"/>
    <x v="4"/>
    <x v="131"/>
    <x v="4"/>
    <x v="5"/>
  </r>
  <r>
    <x v="38"/>
    <x v="38"/>
    <x v="5"/>
    <x v="23"/>
    <x v="5"/>
    <x v="3"/>
  </r>
  <r>
    <x v="38"/>
    <x v="38"/>
    <x v="5"/>
    <x v="327"/>
    <x v="5"/>
    <x v="11"/>
  </r>
  <r>
    <x v="38"/>
    <x v="38"/>
    <x v="18"/>
    <x v="132"/>
    <x v="17"/>
    <x v="26"/>
  </r>
  <r>
    <x v="38"/>
    <x v="38"/>
    <x v="6"/>
    <x v="328"/>
    <x v="6"/>
    <x v="14"/>
  </r>
  <r>
    <x v="38"/>
    <x v="38"/>
    <x v="30"/>
    <x v="136"/>
    <x v="28"/>
    <x v="21"/>
  </r>
  <r>
    <x v="38"/>
    <x v="38"/>
    <x v="7"/>
    <x v="322"/>
    <x v="7"/>
    <x v="10"/>
  </r>
  <r>
    <x v="39"/>
    <x v="39"/>
    <x v="0"/>
    <x v="329"/>
    <x v="0"/>
    <x v="2"/>
  </r>
  <r>
    <x v="39"/>
    <x v="39"/>
    <x v="0"/>
    <x v="330"/>
    <x v="0"/>
    <x v="3"/>
  </r>
  <r>
    <x v="39"/>
    <x v="39"/>
    <x v="0"/>
    <x v="103"/>
    <x v="0"/>
    <x v="2"/>
  </r>
  <r>
    <x v="39"/>
    <x v="39"/>
    <x v="1"/>
    <x v="19"/>
    <x v="1"/>
    <x v="2"/>
  </r>
  <r>
    <x v="39"/>
    <x v="39"/>
    <x v="1"/>
    <x v="152"/>
    <x v="1"/>
    <x v="11"/>
  </r>
  <r>
    <x v="39"/>
    <x v="39"/>
    <x v="2"/>
    <x v="45"/>
    <x v="2"/>
    <x v="24"/>
  </r>
  <r>
    <x v="39"/>
    <x v="39"/>
    <x v="2"/>
    <x v="151"/>
    <x v="2"/>
    <x v="14"/>
  </r>
  <r>
    <x v="39"/>
    <x v="39"/>
    <x v="34"/>
    <x v="14"/>
    <x v="8"/>
    <x v="23"/>
  </r>
  <r>
    <x v="39"/>
    <x v="39"/>
    <x v="3"/>
    <x v="8"/>
    <x v="3"/>
    <x v="3"/>
  </r>
  <r>
    <x v="39"/>
    <x v="39"/>
    <x v="3"/>
    <x v="37"/>
    <x v="3"/>
    <x v="2"/>
  </r>
  <r>
    <x v="39"/>
    <x v="39"/>
    <x v="3"/>
    <x v="80"/>
    <x v="3"/>
    <x v="3"/>
  </r>
  <r>
    <x v="39"/>
    <x v="39"/>
    <x v="4"/>
    <x v="57"/>
    <x v="4"/>
    <x v="5"/>
  </r>
  <r>
    <x v="39"/>
    <x v="39"/>
    <x v="4"/>
    <x v="306"/>
    <x v="4"/>
    <x v="18"/>
  </r>
  <r>
    <x v="39"/>
    <x v="39"/>
    <x v="5"/>
    <x v="106"/>
    <x v="5"/>
    <x v="24"/>
  </r>
  <r>
    <x v="39"/>
    <x v="39"/>
    <x v="5"/>
    <x v="102"/>
    <x v="5"/>
    <x v="24"/>
  </r>
  <r>
    <x v="39"/>
    <x v="39"/>
    <x v="6"/>
    <x v="132"/>
    <x v="6"/>
    <x v="5"/>
  </r>
  <r>
    <x v="39"/>
    <x v="39"/>
    <x v="19"/>
    <x v="59"/>
    <x v="9"/>
    <x v="22"/>
  </r>
  <r>
    <x v="39"/>
    <x v="39"/>
    <x v="41"/>
    <x v="1"/>
    <x v="9"/>
    <x v="23"/>
  </r>
  <r>
    <x v="39"/>
    <x v="39"/>
    <x v="7"/>
    <x v="136"/>
    <x v="7"/>
    <x v="5"/>
  </r>
  <r>
    <x v="40"/>
    <x v="40"/>
    <x v="0"/>
    <x v="59"/>
    <x v="0"/>
    <x v="2"/>
  </r>
  <r>
    <x v="40"/>
    <x v="40"/>
    <x v="0"/>
    <x v="56"/>
    <x v="0"/>
    <x v="2"/>
  </r>
  <r>
    <x v="40"/>
    <x v="40"/>
    <x v="1"/>
    <x v="57"/>
    <x v="1"/>
    <x v="5"/>
  </r>
  <r>
    <x v="40"/>
    <x v="40"/>
    <x v="1"/>
    <x v="146"/>
    <x v="1"/>
    <x v="4"/>
  </r>
  <r>
    <x v="40"/>
    <x v="40"/>
    <x v="2"/>
    <x v="35"/>
    <x v="2"/>
    <x v="6"/>
  </r>
  <r>
    <x v="40"/>
    <x v="40"/>
    <x v="2"/>
    <x v="36"/>
    <x v="2"/>
    <x v="6"/>
  </r>
  <r>
    <x v="40"/>
    <x v="40"/>
    <x v="32"/>
    <x v="155"/>
    <x v="8"/>
    <x v="22"/>
  </r>
  <r>
    <x v="40"/>
    <x v="40"/>
    <x v="3"/>
    <x v="242"/>
    <x v="3"/>
    <x v="2"/>
  </r>
  <r>
    <x v="40"/>
    <x v="40"/>
    <x v="3"/>
    <x v="131"/>
    <x v="3"/>
    <x v="4"/>
  </r>
  <r>
    <x v="40"/>
    <x v="40"/>
    <x v="16"/>
    <x v="129"/>
    <x v="15"/>
    <x v="2"/>
  </r>
  <r>
    <x v="40"/>
    <x v="40"/>
    <x v="4"/>
    <x v="130"/>
    <x v="4"/>
    <x v="18"/>
  </r>
  <r>
    <x v="40"/>
    <x v="40"/>
    <x v="4"/>
    <x v="23"/>
    <x v="4"/>
    <x v="24"/>
  </r>
  <r>
    <x v="40"/>
    <x v="40"/>
    <x v="5"/>
    <x v="108"/>
    <x v="5"/>
    <x v="6"/>
  </r>
  <r>
    <x v="40"/>
    <x v="40"/>
    <x v="6"/>
    <x v="269"/>
    <x v="6"/>
    <x v="9"/>
  </r>
  <r>
    <x v="40"/>
    <x v="40"/>
    <x v="45"/>
    <x v="241"/>
    <x v="9"/>
    <x v="15"/>
  </r>
  <r>
    <x v="40"/>
    <x v="40"/>
    <x v="7"/>
    <x v="141"/>
    <x v="7"/>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K2:P722" firstHeaderRow="0" firstDataRow="1" firstDataCol="1"/>
  <pivotFields count="6">
    <pivotField showAll="0">
      <items count="42">
        <item x="0"/>
        <item x="2"/>
        <item x="1"/>
        <item x="3"/>
        <item x="36"/>
        <item x="4"/>
        <item x="31"/>
        <item x="5"/>
        <item x="7"/>
        <item x="8"/>
        <item x="34"/>
        <item x="11"/>
        <item x="6"/>
        <item x="9"/>
        <item x="26"/>
        <item x="12"/>
        <item x="10"/>
        <item x="29"/>
        <item x="13"/>
        <item x="21"/>
        <item x="14"/>
        <item x="22"/>
        <item x="15"/>
        <item x="16"/>
        <item x="17"/>
        <item x="37"/>
        <item x="18"/>
        <item x="19"/>
        <item x="20"/>
        <item x="23"/>
        <item x="24"/>
        <item x="25"/>
        <item x="27"/>
        <item x="28"/>
        <item x="30"/>
        <item x="32"/>
        <item x="33"/>
        <item x="35"/>
        <item x="38"/>
        <item x="39"/>
        <item x="40"/>
        <item t="default"/>
      </items>
    </pivotField>
    <pivotField axis="axisRow" showAll="0" sortType="ascending">
      <items count="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t="default"/>
      </items>
    </pivotField>
    <pivotField showAll="0">
      <items count="69">
        <item sd="0" x="21"/>
        <item sd="0" x="33"/>
        <item sd="0" x="10"/>
        <item sd="0" x="11"/>
        <item sd="0" x="55"/>
        <item sd="0" x="0"/>
        <item sd="0" x="56"/>
        <item sd="0" x="31"/>
        <item sd="0" x="12"/>
        <item sd="0" x="22"/>
        <item sd="0" x="57"/>
        <item sd="0" x="1"/>
        <item sd="0" x="49"/>
        <item sd="0" x="58"/>
        <item sd="0" x="23"/>
        <item sd="0" x="13"/>
        <item sd="0" x="24"/>
        <item sd="0" x="2"/>
        <item sd="0" x="46"/>
        <item sd="0" x="65"/>
        <item sd="0" x="64"/>
        <item sd="0" x="32"/>
        <item sd="0" x="43"/>
        <item sd="0" x="8"/>
        <item sd="0" x="14"/>
        <item sd="0" x="34"/>
        <item sd="0" x="59"/>
        <item sd="0" x="52"/>
        <item sd="0" x="15"/>
        <item sd="0" x="25"/>
        <item sd="0" x="3"/>
        <item sd="0" x="35"/>
        <item sd="0" x="36"/>
        <item sd="0" x="26"/>
        <item sd="0" x="60"/>
        <item sd="0" x="16"/>
        <item sd="0" x="17"/>
        <item sd="0" x="27"/>
        <item sd="0" x="4"/>
        <item sd="0" x="50"/>
        <item sd="0" x="37"/>
        <item sd="0" x="38"/>
        <item sd="0" x="39"/>
        <item sd="0" x="28"/>
        <item sd="0" x="5"/>
        <item sd="0" x="51"/>
        <item sd="0" x="66"/>
        <item sd="0" x="40"/>
        <item sd="0" x="47"/>
        <item sd="0" x="29"/>
        <item sd="0" x="18"/>
        <item sd="0" x="61"/>
        <item sd="0" x="6"/>
        <item sd="0" x="67"/>
        <item sd="0" x="42"/>
        <item sd="0" x="44"/>
        <item sd="0" x="54"/>
        <item sd="0" x="48"/>
        <item sd="0" x="45"/>
        <item sd="0" x="9"/>
        <item sd="0" x="19"/>
        <item sd="0" x="41"/>
        <item sd="0" x="62"/>
        <item sd="0" x="53"/>
        <item sd="0" x="30"/>
        <item sd="0" x="20"/>
        <item sd="0" x="63"/>
        <item x="7"/>
        <item t="default" sd="0"/>
      </items>
    </pivotField>
    <pivotField axis="axisRow" dataField="1" showAll="0">
      <items count="332">
        <item x="17"/>
        <item x="8"/>
        <item x="241"/>
        <item x="212"/>
        <item x="215"/>
        <item x="213"/>
        <item x="216"/>
        <item x="214"/>
        <item x="217"/>
        <item x="77"/>
        <item x="97"/>
        <item x="99"/>
        <item x="155"/>
        <item x="132"/>
        <item x="136"/>
        <item x="209"/>
        <item x="208"/>
        <item x="210"/>
        <item x="205"/>
        <item x="211"/>
        <item x="35"/>
        <item x="133"/>
        <item x="137"/>
        <item x="36"/>
        <item x="298"/>
        <item x="299"/>
        <item x="37"/>
        <item x="38"/>
        <item x="142"/>
        <item x="143"/>
        <item x="32"/>
        <item x="33"/>
        <item x="163"/>
        <item x="75"/>
        <item x="124"/>
        <item x="10"/>
        <item x="34"/>
        <item x="168"/>
        <item x="40"/>
        <item x="43"/>
        <item x="41"/>
        <item x="98"/>
        <item x="100"/>
        <item x="294"/>
        <item x="292"/>
        <item x="42"/>
        <item x="302"/>
        <item x="140"/>
        <item x="31"/>
        <item x="269"/>
        <item x="141"/>
        <item x="59"/>
        <item x="148"/>
        <item x="138"/>
        <item x="56"/>
        <item x="320"/>
        <item x="321"/>
        <item x="57"/>
        <item x="146"/>
        <item x="249"/>
        <item x="9"/>
        <item x="145"/>
        <item x="134"/>
        <item x="139"/>
        <item x="135"/>
        <item x="312"/>
        <item x="313"/>
        <item x="126"/>
        <item x="314"/>
        <item x="127"/>
        <item x="316"/>
        <item x="317"/>
        <item x="128"/>
        <item x="125"/>
        <item x="144"/>
        <item x="153"/>
        <item x="318"/>
        <item x="319"/>
        <item x="156"/>
        <item x="324"/>
        <item x="326"/>
        <item x="11"/>
        <item x="104"/>
        <item x="323"/>
        <item x="325"/>
        <item x="105"/>
        <item x="106"/>
        <item x="107"/>
        <item x="115"/>
        <item x="268"/>
        <item x="102"/>
        <item x="306"/>
        <item x="169"/>
        <item x="171"/>
        <item x="101"/>
        <item x="170"/>
        <item x="172"/>
        <item x="12"/>
        <item x="174"/>
        <item x="80"/>
        <item x="81"/>
        <item x="83"/>
        <item x="304"/>
        <item x="307"/>
        <item x="13"/>
        <item x="329"/>
        <item x="330"/>
        <item x="149"/>
        <item x="150"/>
        <item x="103"/>
        <item x="305"/>
        <item x="308"/>
        <item x="85"/>
        <item x="82"/>
        <item x="147"/>
        <item x="87"/>
        <item x="86"/>
        <item x="84"/>
        <item x="47"/>
        <item x="88"/>
        <item x="89"/>
        <item x="92"/>
        <item x="303"/>
        <item x="94"/>
        <item x="90"/>
        <item x="0"/>
        <item x="121"/>
        <item x="239"/>
        <item x="111"/>
        <item x="315"/>
        <item x="91"/>
        <item x="95"/>
        <item x="119"/>
        <item x="122"/>
        <item x="120"/>
        <item x="123"/>
        <item x="48"/>
        <item x="96"/>
        <item x="93"/>
        <item x="240"/>
        <item x="1"/>
        <item x="18"/>
        <item x="14"/>
        <item x="242"/>
        <item x="129"/>
        <item x="108"/>
        <item x="130"/>
        <item x="39"/>
        <item x="44"/>
        <item x="23"/>
        <item x="131"/>
        <item x="309"/>
        <item x="311"/>
        <item x="24"/>
        <item x="25"/>
        <item x="76"/>
        <item x="26"/>
        <item x="27"/>
        <item x="2"/>
        <item x="58"/>
        <item x="310"/>
        <item x="219"/>
        <item x="218"/>
        <item x="274"/>
        <item x="275"/>
        <item x="116"/>
        <item x="271"/>
        <item x="273"/>
        <item x="272"/>
        <item x="194"/>
        <item x="28"/>
        <item x="196"/>
        <item x="197"/>
        <item x="199"/>
        <item x="198"/>
        <item x="195"/>
        <item x="295"/>
        <item x="296"/>
        <item x="29"/>
        <item x="200"/>
        <item x="220"/>
        <item x="297"/>
        <item x="206"/>
        <item x="201"/>
        <item x="202"/>
        <item x="204"/>
        <item x="203"/>
        <item x="207"/>
        <item x="30"/>
        <item x="66"/>
        <item x="60"/>
        <item x="61"/>
        <item x="118"/>
        <item x="191"/>
        <item x="193"/>
        <item x="52"/>
        <item x="53"/>
        <item x="222"/>
        <item x="221"/>
        <item x="62"/>
        <item x="67"/>
        <item x="300"/>
        <item x="301"/>
        <item x="161"/>
        <item x="162"/>
        <item x="159"/>
        <item x="160"/>
        <item x="15"/>
        <item x="157"/>
        <item x="158"/>
        <item x="112"/>
        <item x="192"/>
        <item x="113"/>
        <item x="65"/>
        <item x="114"/>
        <item x="186"/>
        <item x="117"/>
        <item x="166"/>
        <item x="167"/>
        <item x="16"/>
        <item x="109"/>
        <item x="164"/>
        <item x="165"/>
        <item x="177"/>
        <item x="110"/>
        <item x="190"/>
        <item x="176"/>
        <item x="182"/>
        <item x="183"/>
        <item x="3"/>
        <item x="184"/>
        <item x="185"/>
        <item x="181"/>
        <item x="180"/>
        <item x="178"/>
        <item x="179"/>
        <item x="49"/>
        <item x="21"/>
        <item x="22"/>
        <item x="189"/>
        <item x="4"/>
        <item x="20"/>
        <item x="5"/>
        <item x="19"/>
        <item x="6"/>
        <item x="243"/>
        <item x="173"/>
        <item x="175"/>
        <item x="73"/>
        <item x="69"/>
        <item x="74"/>
        <item x="68"/>
        <item x="63"/>
        <item x="71"/>
        <item x="328"/>
        <item x="64"/>
        <item x="270"/>
        <item x="281"/>
        <item x="283"/>
        <item x="282"/>
        <item x="70"/>
        <item x="278"/>
        <item x="279"/>
        <item x="293"/>
        <item x="252"/>
        <item x="280"/>
        <item x="288"/>
        <item x="254"/>
        <item x="277"/>
        <item x="255"/>
        <item x="253"/>
        <item x="284"/>
        <item x="251"/>
        <item x="276"/>
        <item x="250"/>
        <item x="289"/>
        <item x="285"/>
        <item x="290"/>
        <item x="291"/>
        <item x="322"/>
        <item x="287"/>
        <item x="286"/>
        <item x="223"/>
        <item x="72"/>
        <item x="244"/>
        <item x="187"/>
        <item x="188"/>
        <item x="224"/>
        <item x="256"/>
        <item x="257"/>
        <item x="261"/>
        <item x="262"/>
        <item x="258"/>
        <item x="259"/>
        <item x="225"/>
        <item x="237"/>
        <item x="45"/>
        <item x="245"/>
        <item x="265"/>
        <item x="264"/>
        <item x="267"/>
        <item x="260"/>
        <item x="263"/>
        <item x="266"/>
        <item x="151"/>
        <item x="246"/>
        <item x="50"/>
        <item x="54"/>
        <item x="235"/>
        <item x="152"/>
        <item x="247"/>
        <item x="51"/>
        <item x="55"/>
        <item x="236"/>
        <item x="238"/>
        <item x="46"/>
        <item x="248"/>
        <item x="78"/>
        <item x="79"/>
        <item x="231"/>
        <item x="234"/>
        <item x="232"/>
        <item x="229"/>
        <item x="7"/>
        <item x="154"/>
        <item x="226"/>
        <item x="233"/>
        <item x="230"/>
        <item x="227"/>
        <item x="228"/>
        <item x="327"/>
        <item t="default"/>
      </items>
    </pivotField>
    <pivotField axis="axisRow" showAll="0">
      <items count="56">
        <item sd="0" x="46"/>
        <item sd="0" x="10"/>
        <item sd="0" x="11"/>
        <item sd="0" x="0"/>
        <item sd="0" x="19"/>
        <item sd="0" x="30"/>
        <item sd="0" x="12"/>
        <item sd="0" x="20"/>
        <item sd="0" x="48"/>
        <item sd="0" x="1"/>
        <item sd="0" x="47"/>
        <item sd="0" x="29"/>
        <item x="13"/>
        <item x="22"/>
        <item sd="0" x="2"/>
        <item sd="0" x="42"/>
        <item sd="0" x="49"/>
        <item sd="0" x="21"/>
        <item sd="0" x="14"/>
        <item sd="0" x="23"/>
        <item sd="0" x="3"/>
        <item sd="0" x="31"/>
        <item sd="0" x="32"/>
        <item sd="0" x="53"/>
        <item sd="0" x="38"/>
        <item sd="0" x="35"/>
        <item sd="0" x="43"/>
        <item sd="0" x="25"/>
        <item sd="0" x="4"/>
        <item sd="0" x="33"/>
        <item sd="0" x="34"/>
        <item sd="0" x="16"/>
        <item sd="0" x="24"/>
        <item sd="0" x="50"/>
        <item sd="0" x="15"/>
        <item sd="0" x="44"/>
        <item sd="0" x="26"/>
        <item sd="0" x="5"/>
        <item sd="0" x="54"/>
        <item sd="0" x="36"/>
        <item sd="0" x="8"/>
        <item sd="0" x="27"/>
        <item sd="0" x="39"/>
        <item sd="0" x="28"/>
        <item sd="0" x="17"/>
        <item sd="0" x="18"/>
        <item sd="0" x="51"/>
        <item sd="0" x="52"/>
        <item sd="0" x="6"/>
        <item sd="0" x="37"/>
        <item sd="0" x="45"/>
        <item sd="0" x="7"/>
        <item sd="0" x="9"/>
        <item sd="0" x="41"/>
        <item sd="0" x="40"/>
        <item t="default" sd="0"/>
      </items>
    </pivotField>
    <pivotField dataField="1" showAll="0">
      <items count="33">
        <item x="16"/>
        <item x="31"/>
        <item x="30"/>
        <item x="23"/>
        <item x="12"/>
        <item x="15"/>
        <item x="29"/>
        <item x="28"/>
        <item x="22"/>
        <item x="27"/>
        <item x="19"/>
        <item x="26"/>
        <item x="17"/>
        <item x="21"/>
        <item x="20"/>
        <item x="25"/>
        <item x="9"/>
        <item x="10"/>
        <item x="1"/>
        <item x="0"/>
        <item x="11"/>
        <item x="3"/>
        <item x="2"/>
        <item x="4"/>
        <item x="5"/>
        <item x="6"/>
        <item x="18"/>
        <item x="24"/>
        <item x="14"/>
        <item x="7"/>
        <item x="8"/>
        <item x="13"/>
        <item t="default"/>
      </items>
    </pivotField>
  </pivotFields>
  <rowFields count="3">
    <field x="1"/>
    <field x="4"/>
    <field x="3"/>
  </rowFields>
  <rowItems count="720">
    <i>
      <x/>
    </i>
    <i r="1">
      <x v="3"/>
    </i>
    <i r="1">
      <x v="9"/>
    </i>
    <i r="1">
      <x v="14"/>
    </i>
    <i r="1">
      <x v="20"/>
    </i>
    <i r="1">
      <x v="28"/>
    </i>
    <i r="1">
      <x v="37"/>
    </i>
    <i r="1">
      <x v="48"/>
    </i>
    <i r="1">
      <x v="51"/>
    </i>
    <i>
      <x v="1"/>
    </i>
    <i r="1">
      <x v="3"/>
    </i>
    <i r="1">
      <x v="9"/>
    </i>
    <i r="1">
      <x v="14"/>
    </i>
    <i r="1">
      <x v="20"/>
    </i>
    <i r="1">
      <x v="28"/>
    </i>
    <i r="1">
      <x v="37"/>
    </i>
    <i r="1">
      <x v="40"/>
    </i>
    <i r="1">
      <x v="48"/>
    </i>
    <i r="1">
      <x v="51"/>
    </i>
    <i r="1">
      <x v="52"/>
    </i>
    <i>
      <x v="2"/>
    </i>
    <i r="1">
      <x v="1"/>
    </i>
    <i r="1">
      <x v="2"/>
    </i>
    <i r="1">
      <x v="3"/>
    </i>
    <i r="1">
      <x v="6"/>
    </i>
    <i r="1">
      <x v="9"/>
    </i>
    <i r="1">
      <x v="12"/>
    </i>
    <i r="2">
      <x v="118"/>
    </i>
    <i r="2">
      <x v="207"/>
    </i>
    <i r="1">
      <x v="14"/>
    </i>
    <i r="1">
      <x v="18"/>
    </i>
    <i r="1">
      <x v="20"/>
    </i>
    <i r="1">
      <x v="28"/>
    </i>
    <i r="1">
      <x v="31"/>
    </i>
    <i r="1">
      <x v="34"/>
    </i>
    <i r="1">
      <x v="37"/>
    </i>
    <i r="1">
      <x v="40"/>
    </i>
    <i r="1">
      <x v="44"/>
    </i>
    <i r="1">
      <x v="45"/>
    </i>
    <i r="1">
      <x v="48"/>
    </i>
    <i r="1">
      <x v="51"/>
    </i>
    <i r="1">
      <x v="52"/>
    </i>
    <i>
      <x v="3"/>
    </i>
    <i r="1">
      <x v="1"/>
    </i>
    <i r="1">
      <x v="2"/>
    </i>
    <i r="1">
      <x v="3"/>
    </i>
    <i r="1">
      <x v="4"/>
    </i>
    <i r="1">
      <x v="6"/>
    </i>
    <i r="1">
      <x v="7"/>
    </i>
    <i r="1">
      <x v="9"/>
    </i>
    <i r="1">
      <x v="12"/>
    </i>
    <i r="2">
      <x v="213"/>
    </i>
    <i r="1">
      <x v="13"/>
    </i>
    <i r="2">
      <x v="189"/>
    </i>
    <i r="2">
      <x v="200"/>
    </i>
    <i r="1">
      <x v="17"/>
    </i>
    <i r="1">
      <x v="18"/>
    </i>
    <i r="1">
      <x v="19"/>
    </i>
    <i r="1">
      <x v="27"/>
    </i>
    <i r="1">
      <x v="31"/>
    </i>
    <i r="1">
      <x v="32"/>
    </i>
    <i r="1">
      <x v="34"/>
    </i>
    <i r="1">
      <x v="36"/>
    </i>
    <i r="1">
      <x v="41"/>
    </i>
    <i r="1">
      <x v="43"/>
    </i>
    <i r="1">
      <x v="44"/>
    </i>
    <i>
      <x v="4"/>
    </i>
    <i r="1">
      <x v="3"/>
    </i>
    <i r="1">
      <x v="9"/>
    </i>
    <i r="1">
      <x v="11"/>
    </i>
    <i r="1">
      <x v="14"/>
    </i>
    <i r="1">
      <x v="20"/>
    </i>
    <i r="1">
      <x v="28"/>
    </i>
    <i r="1">
      <x v="34"/>
    </i>
    <i r="1">
      <x v="37"/>
    </i>
    <i r="1">
      <x v="40"/>
    </i>
    <i r="1">
      <x v="48"/>
    </i>
    <i r="1">
      <x v="51"/>
    </i>
    <i>
      <x v="5"/>
    </i>
    <i r="1">
      <x v="1"/>
    </i>
    <i r="1">
      <x v="3"/>
    </i>
    <i r="1">
      <x v="5"/>
    </i>
    <i r="1">
      <x v="6"/>
    </i>
    <i r="1">
      <x v="9"/>
    </i>
    <i r="1">
      <x v="12"/>
    </i>
    <i r="2">
      <x v="112"/>
    </i>
    <i r="2">
      <x v="116"/>
    </i>
    <i r="1">
      <x v="14"/>
    </i>
    <i r="1">
      <x v="17"/>
    </i>
    <i r="1">
      <x v="18"/>
    </i>
    <i r="1">
      <x v="20"/>
    </i>
    <i r="1">
      <x v="28"/>
    </i>
    <i r="1">
      <x v="31"/>
    </i>
    <i r="1">
      <x v="37"/>
    </i>
    <i r="1">
      <x v="41"/>
    </i>
    <i r="1">
      <x v="43"/>
    </i>
    <i r="1">
      <x v="48"/>
    </i>
    <i r="1">
      <x v="51"/>
    </i>
    <i>
      <x v="6"/>
    </i>
    <i r="1">
      <x v="1"/>
    </i>
    <i r="1">
      <x v="2"/>
    </i>
    <i r="1">
      <x v="3"/>
    </i>
    <i r="1">
      <x v="6"/>
    </i>
    <i r="1">
      <x v="7"/>
    </i>
    <i r="1">
      <x v="9"/>
    </i>
    <i r="1">
      <x v="12"/>
    </i>
    <i r="2">
      <x v="145"/>
    </i>
    <i r="1">
      <x v="14"/>
    </i>
    <i r="1">
      <x v="20"/>
    </i>
    <i r="1">
      <x v="21"/>
    </i>
    <i r="1">
      <x v="22"/>
    </i>
    <i r="1">
      <x v="25"/>
    </i>
    <i r="1">
      <x v="28"/>
    </i>
    <i r="1">
      <x v="29"/>
    </i>
    <i r="1">
      <x v="30"/>
    </i>
    <i r="1">
      <x v="34"/>
    </i>
    <i r="1">
      <x v="37"/>
    </i>
    <i r="1">
      <x v="39"/>
    </i>
    <i r="1">
      <x v="40"/>
    </i>
    <i r="1">
      <x v="44"/>
    </i>
    <i r="1">
      <x v="45"/>
    </i>
    <i r="1">
      <x v="48"/>
    </i>
    <i r="1">
      <x v="51"/>
    </i>
    <i r="1">
      <x v="52"/>
    </i>
    <i>
      <x v="7"/>
    </i>
    <i r="1">
      <x v="3"/>
    </i>
    <i r="1">
      <x v="9"/>
    </i>
    <i r="1">
      <x v="11"/>
    </i>
    <i r="1">
      <x v="14"/>
    </i>
    <i r="1">
      <x v="20"/>
    </i>
    <i r="1">
      <x v="28"/>
    </i>
    <i r="1">
      <x v="37"/>
    </i>
    <i r="1">
      <x v="48"/>
    </i>
    <i r="1">
      <x v="49"/>
    </i>
    <i r="1">
      <x v="51"/>
    </i>
    <i>
      <x v="8"/>
    </i>
    <i r="1">
      <x v="1"/>
    </i>
    <i r="1">
      <x v="5"/>
    </i>
    <i r="1">
      <x v="6"/>
    </i>
    <i r="1">
      <x v="12"/>
    </i>
    <i r="2">
      <x v="159"/>
    </i>
    <i r="2">
      <x v="165"/>
    </i>
    <i r="1">
      <x v="17"/>
    </i>
    <i r="1">
      <x v="18"/>
    </i>
    <i r="1">
      <x v="24"/>
    </i>
    <i r="1">
      <x v="28"/>
    </i>
    <i r="1">
      <x v="31"/>
    </i>
    <i r="1">
      <x v="37"/>
    </i>
    <i r="1">
      <x v="41"/>
    </i>
    <i r="1">
      <x v="42"/>
    </i>
    <i r="1">
      <x v="43"/>
    </i>
    <i>
      <x v="9"/>
    </i>
    <i r="1">
      <x v="2"/>
    </i>
    <i r="1">
      <x v="3"/>
    </i>
    <i r="1">
      <x v="7"/>
    </i>
    <i r="1">
      <x v="9"/>
    </i>
    <i r="1">
      <x v="12"/>
    </i>
    <i r="2">
      <x v="57"/>
    </i>
    <i r="1">
      <x v="14"/>
    </i>
    <i r="1">
      <x v="19"/>
    </i>
    <i r="1">
      <x v="20"/>
    </i>
    <i r="1">
      <x v="28"/>
    </i>
    <i r="1">
      <x v="37"/>
    </i>
    <i r="1">
      <x v="40"/>
    </i>
    <i r="1">
      <x v="44"/>
    </i>
    <i r="1">
      <x v="48"/>
    </i>
    <i r="1">
      <x v="51"/>
    </i>
    <i r="1">
      <x v="52"/>
    </i>
    <i>
      <x v="10"/>
    </i>
    <i r="1">
      <x v="2"/>
    </i>
    <i r="1">
      <x v="3"/>
    </i>
    <i r="1">
      <x v="7"/>
    </i>
    <i r="1">
      <x v="9"/>
    </i>
    <i r="1">
      <x v="12"/>
    </i>
    <i r="2">
      <x v="229"/>
    </i>
    <i r="1">
      <x v="17"/>
    </i>
    <i r="1">
      <x v="18"/>
    </i>
    <i r="1">
      <x v="28"/>
    </i>
    <i r="1">
      <x v="37"/>
    </i>
    <i r="1">
      <x v="45"/>
    </i>
    <i r="1">
      <x v="48"/>
    </i>
    <i r="1">
      <x v="51"/>
    </i>
    <i>
      <x v="11"/>
    </i>
    <i r="1">
      <x v="2"/>
    </i>
    <i r="1">
      <x v="3"/>
    </i>
    <i r="1">
      <x v="6"/>
    </i>
    <i r="1">
      <x v="7"/>
    </i>
    <i r="1">
      <x v="9"/>
    </i>
    <i r="1">
      <x v="12"/>
    </i>
    <i r="2">
      <x v="104"/>
    </i>
    <i r="1">
      <x v="13"/>
    </i>
    <i r="2">
      <x v="109"/>
    </i>
    <i r="1">
      <x v="14"/>
    </i>
    <i r="1">
      <x v="18"/>
    </i>
    <i r="1">
      <x v="20"/>
    </i>
    <i r="1">
      <x v="28"/>
    </i>
    <i r="1">
      <x v="31"/>
    </i>
    <i r="1">
      <x v="34"/>
    </i>
    <i r="1">
      <x v="37"/>
    </i>
    <i r="1">
      <x v="44"/>
    </i>
    <i r="1">
      <x v="45"/>
    </i>
    <i r="1">
      <x v="48"/>
    </i>
    <i r="1">
      <x v="51"/>
    </i>
    <i>
      <x v="12"/>
    </i>
    <i r="1">
      <x v="3"/>
    </i>
    <i r="1">
      <x v="9"/>
    </i>
    <i r="1">
      <x v="14"/>
    </i>
    <i r="1">
      <x v="17"/>
    </i>
    <i r="1">
      <x v="20"/>
    </i>
    <i r="1">
      <x v="28"/>
    </i>
    <i r="1">
      <x v="34"/>
    </i>
    <i r="1">
      <x v="37"/>
    </i>
    <i r="1">
      <x v="40"/>
    </i>
    <i r="1">
      <x v="48"/>
    </i>
    <i r="1">
      <x v="51"/>
    </i>
    <i>
      <x v="13"/>
    </i>
    <i r="1">
      <x v="1"/>
    </i>
    <i r="1">
      <x v="2"/>
    </i>
    <i r="1">
      <x v="3"/>
    </i>
    <i r="1">
      <x v="6"/>
    </i>
    <i r="1">
      <x v="7"/>
    </i>
    <i r="1">
      <x v="9"/>
    </i>
    <i r="1">
      <x v="12"/>
    </i>
    <i r="2">
      <x v="150"/>
    </i>
    <i r="1">
      <x v="13"/>
    </i>
    <i r="2">
      <x v="144"/>
    </i>
    <i r="1">
      <x v="14"/>
    </i>
    <i r="1">
      <x v="17"/>
    </i>
    <i r="1">
      <x v="18"/>
    </i>
    <i r="1">
      <x v="20"/>
    </i>
    <i r="1">
      <x v="28"/>
    </i>
    <i r="1">
      <x v="31"/>
    </i>
    <i r="1">
      <x v="37"/>
    </i>
    <i r="1">
      <x v="40"/>
    </i>
    <i r="1">
      <x v="41"/>
    </i>
    <i r="1">
      <x v="45"/>
    </i>
    <i r="1">
      <x v="48"/>
    </i>
    <i r="1">
      <x v="51"/>
    </i>
    <i r="1">
      <x v="53"/>
    </i>
    <i r="1">
      <x v="54"/>
    </i>
    <i>
      <x v="14"/>
    </i>
    <i r="1">
      <x v="1"/>
    </i>
    <i r="1">
      <x v="2"/>
    </i>
    <i r="1">
      <x v="3"/>
    </i>
    <i r="1">
      <x v="7"/>
    </i>
    <i r="1">
      <x v="9"/>
    </i>
    <i r="1">
      <x v="12"/>
    </i>
    <i r="2">
      <x v="296"/>
    </i>
    <i r="1">
      <x v="14"/>
    </i>
    <i r="1">
      <x v="15"/>
    </i>
    <i r="1">
      <x v="18"/>
    </i>
    <i r="1">
      <x v="20"/>
    </i>
    <i r="1">
      <x v="28"/>
    </i>
    <i r="1">
      <x v="31"/>
    </i>
    <i r="1">
      <x v="37"/>
    </i>
    <i r="1">
      <x v="40"/>
    </i>
    <i r="1">
      <x v="44"/>
    </i>
    <i r="1">
      <x v="45"/>
    </i>
    <i>
      <x v="15"/>
    </i>
    <i r="1">
      <x v="1"/>
    </i>
    <i r="1">
      <x v="2"/>
    </i>
    <i r="1">
      <x v="3"/>
    </i>
    <i r="1">
      <x v="6"/>
    </i>
    <i r="1">
      <x v="7"/>
    </i>
    <i r="1">
      <x v="9"/>
    </i>
    <i r="1">
      <x v="11"/>
    </i>
    <i r="1">
      <x v="12"/>
    </i>
    <i r="2">
      <x v="216"/>
    </i>
    <i r="2">
      <x v="233"/>
    </i>
    <i r="1">
      <x v="14"/>
    </i>
    <i r="1">
      <x v="18"/>
    </i>
    <i r="1">
      <x v="20"/>
    </i>
    <i r="1">
      <x v="26"/>
    </i>
    <i r="1">
      <x v="28"/>
    </i>
    <i r="1">
      <x v="35"/>
    </i>
    <i r="1">
      <x v="37"/>
    </i>
    <i r="1">
      <x v="41"/>
    </i>
    <i r="1">
      <x v="43"/>
    </i>
    <i r="1">
      <x v="44"/>
    </i>
    <i r="1">
      <x v="48"/>
    </i>
    <i>
      <x v="16"/>
    </i>
    <i r="1">
      <x v="2"/>
    </i>
    <i r="1">
      <x v="3"/>
    </i>
    <i r="1">
      <x v="6"/>
    </i>
    <i r="1">
      <x v="7"/>
    </i>
    <i r="1">
      <x v="9"/>
    </i>
    <i r="1">
      <x v="12"/>
    </i>
    <i r="2">
      <x v="185"/>
    </i>
    <i r="1">
      <x v="14"/>
    </i>
    <i r="1">
      <x v="18"/>
    </i>
    <i r="1">
      <x v="20"/>
    </i>
    <i r="1">
      <x v="28"/>
    </i>
    <i r="1">
      <x v="31"/>
    </i>
    <i r="1">
      <x v="37"/>
    </i>
    <i r="1">
      <x v="41"/>
    </i>
    <i r="1">
      <x v="45"/>
    </i>
    <i r="1">
      <x v="48"/>
    </i>
    <i r="1">
      <x v="51"/>
    </i>
    <i>
      <x v="17"/>
    </i>
    <i r="1">
      <x v="3"/>
    </i>
    <i r="1">
      <x v="9"/>
    </i>
    <i r="1">
      <x v="14"/>
    </i>
    <i r="1">
      <x v="20"/>
    </i>
    <i r="1">
      <x v="22"/>
    </i>
    <i r="1">
      <x v="28"/>
    </i>
    <i r="1">
      <x v="30"/>
    </i>
    <i r="1">
      <x v="37"/>
    </i>
    <i r="1">
      <x v="39"/>
    </i>
    <i r="1">
      <x v="40"/>
    </i>
    <i r="1">
      <x v="48"/>
    </i>
    <i r="1">
      <x v="51"/>
    </i>
    <i r="1">
      <x v="52"/>
    </i>
    <i>
      <x v="18"/>
    </i>
    <i r="1">
      <x v="1"/>
    </i>
    <i r="1">
      <x v="2"/>
    </i>
    <i r="1">
      <x v="3"/>
    </i>
    <i r="1">
      <x v="4"/>
    </i>
    <i r="1">
      <x v="6"/>
    </i>
    <i r="1">
      <x v="9"/>
    </i>
    <i r="1">
      <x v="11"/>
    </i>
    <i r="1">
      <x v="12"/>
    </i>
    <i r="2">
      <x v="97"/>
    </i>
    <i r="2">
      <x v="118"/>
    </i>
    <i r="1">
      <x v="17"/>
    </i>
    <i r="1">
      <x v="18"/>
    </i>
    <i r="1">
      <x v="20"/>
    </i>
    <i r="1">
      <x v="26"/>
    </i>
    <i r="1">
      <x v="28"/>
    </i>
    <i r="1">
      <x v="35"/>
    </i>
    <i r="1">
      <x v="37"/>
    </i>
    <i r="1">
      <x v="43"/>
    </i>
    <i r="1">
      <x v="44"/>
    </i>
    <i r="1">
      <x v="48"/>
    </i>
    <i r="1">
      <x v="51"/>
    </i>
    <i>
      <x v="19"/>
    </i>
    <i r="1">
      <x v="42"/>
    </i>
    <i r="1">
      <x v="50"/>
    </i>
    <i>
      <x v="20"/>
    </i>
    <i r="1">
      <x v="1"/>
    </i>
    <i r="1">
      <x v="3"/>
    </i>
    <i r="1">
      <x v="6"/>
    </i>
    <i r="1">
      <x v="9"/>
    </i>
    <i r="1">
      <x v="12"/>
    </i>
    <i r="2">
      <x v="9"/>
    </i>
    <i r="2">
      <x v="38"/>
    </i>
    <i r="2">
      <x v="40"/>
    </i>
    <i r="1">
      <x v="14"/>
    </i>
    <i r="1">
      <x v="18"/>
    </i>
    <i r="1">
      <x v="20"/>
    </i>
    <i r="1">
      <x v="26"/>
    </i>
    <i r="1">
      <x v="28"/>
    </i>
    <i r="1">
      <x v="35"/>
    </i>
    <i r="1">
      <x v="37"/>
    </i>
    <i r="1">
      <x v="41"/>
    </i>
    <i r="1">
      <x v="43"/>
    </i>
    <i r="1">
      <x v="48"/>
    </i>
    <i>
      <x v="21"/>
    </i>
    <i r="1">
      <x/>
    </i>
    <i r="1">
      <x v="3"/>
    </i>
    <i r="1">
      <x v="5"/>
    </i>
    <i r="1">
      <x v="8"/>
    </i>
    <i r="1">
      <x v="9"/>
    </i>
    <i r="1">
      <x v="10"/>
    </i>
    <i r="1">
      <x v="14"/>
    </i>
    <i r="1">
      <x v="16"/>
    </i>
    <i r="1">
      <x v="20"/>
    </i>
    <i r="1">
      <x v="28"/>
    </i>
    <i r="1">
      <x v="33"/>
    </i>
    <i r="1">
      <x v="37"/>
    </i>
    <i r="1">
      <x v="40"/>
    </i>
    <i r="1">
      <x v="46"/>
    </i>
    <i r="1">
      <x v="47"/>
    </i>
    <i r="1">
      <x v="48"/>
    </i>
    <i r="1">
      <x v="51"/>
    </i>
    <i r="1">
      <x v="52"/>
    </i>
    <i>
      <x v="22"/>
    </i>
    <i r="1">
      <x v="1"/>
    </i>
    <i r="1">
      <x v="3"/>
    </i>
    <i r="1">
      <x v="4"/>
    </i>
    <i r="1">
      <x v="6"/>
    </i>
    <i r="1">
      <x v="9"/>
    </i>
    <i r="1">
      <x v="12"/>
    </i>
    <i r="2">
      <x v="157"/>
    </i>
    <i r="1">
      <x v="14"/>
    </i>
    <i r="1">
      <x v="15"/>
    </i>
    <i r="1">
      <x v="17"/>
    </i>
    <i r="1">
      <x v="18"/>
    </i>
    <i r="1">
      <x v="20"/>
    </i>
    <i r="1">
      <x v="28"/>
    </i>
    <i r="1">
      <x v="31"/>
    </i>
    <i r="1">
      <x v="34"/>
    </i>
    <i r="1">
      <x v="37"/>
    </i>
    <i r="1">
      <x v="41"/>
    </i>
    <i r="1">
      <x v="45"/>
    </i>
    <i r="1">
      <x v="48"/>
    </i>
    <i r="1">
      <x v="51"/>
    </i>
    <i>
      <x v="23"/>
    </i>
    <i r="1">
      <x v="1"/>
    </i>
    <i r="1">
      <x v="2"/>
    </i>
    <i r="1">
      <x v="3"/>
    </i>
    <i r="1">
      <x v="5"/>
    </i>
    <i r="1">
      <x v="6"/>
    </i>
    <i r="1">
      <x v="9"/>
    </i>
    <i r="1">
      <x v="12"/>
    </i>
    <i r="2">
      <x v="261"/>
    </i>
    <i r="2">
      <x v="262"/>
    </i>
    <i r="1">
      <x v="14"/>
    </i>
    <i r="1">
      <x v="15"/>
    </i>
    <i r="1">
      <x v="17"/>
    </i>
    <i r="1">
      <x v="18"/>
    </i>
    <i r="1">
      <x v="20"/>
    </i>
    <i r="1">
      <x v="26"/>
    </i>
    <i r="1">
      <x v="28"/>
    </i>
    <i r="1">
      <x v="35"/>
    </i>
    <i r="1">
      <x v="37"/>
    </i>
    <i r="1">
      <x v="41"/>
    </i>
    <i r="1">
      <x v="43"/>
    </i>
    <i r="1">
      <x v="44"/>
    </i>
    <i r="1">
      <x v="48"/>
    </i>
    <i>
      <x v="24"/>
    </i>
    <i r="1">
      <x v="1"/>
    </i>
    <i r="1">
      <x v="3"/>
    </i>
    <i r="1">
      <x v="6"/>
    </i>
    <i r="1">
      <x v="9"/>
    </i>
    <i r="1">
      <x v="12"/>
    </i>
    <i r="2">
      <x v="153"/>
    </i>
    <i r="1">
      <x v="14"/>
    </i>
    <i r="1">
      <x v="15"/>
    </i>
    <i r="1">
      <x v="18"/>
    </i>
    <i r="1">
      <x v="20"/>
    </i>
    <i r="1">
      <x v="24"/>
    </i>
    <i r="1">
      <x v="31"/>
    </i>
    <i r="1">
      <x v="34"/>
    </i>
    <i r="1">
      <x v="37"/>
    </i>
    <i r="1">
      <x v="41"/>
    </i>
    <i r="1">
      <x v="43"/>
    </i>
    <i>
      <x v="25"/>
    </i>
    <i r="1">
      <x v="1"/>
    </i>
    <i r="1">
      <x v="2"/>
    </i>
    <i r="1">
      <x v="3"/>
    </i>
    <i r="1">
      <x v="6"/>
    </i>
    <i r="1">
      <x v="9"/>
    </i>
    <i r="1">
      <x v="12"/>
    </i>
    <i r="2">
      <x v="149"/>
    </i>
    <i r="1">
      <x v="14"/>
    </i>
    <i r="1">
      <x v="15"/>
    </i>
    <i r="1">
      <x v="17"/>
    </i>
    <i r="1">
      <x v="18"/>
    </i>
    <i r="1">
      <x v="26"/>
    </i>
    <i r="1">
      <x v="28"/>
    </i>
    <i r="1">
      <x v="31"/>
    </i>
    <i r="1">
      <x v="34"/>
    </i>
    <i r="1">
      <x v="37"/>
    </i>
    <i r="1">
      <x v="41"/>
    </i>
    <i r="1">
      <x v="45"/>
    </i>
    <i>
      <x v="26"/>
    </i>
    <i r="1">
      <x v="2"/>
    </i>
    <i r="1">
      <x v="3"/>
    </i>
    <i r="1">
      <x v="6"/>
    </i>
    <i r="1">
      <x v="7"/>
    </i>
    <i r="1">
      <x v="9"/>
    </i>
    <i r="1">
      <x v="12"/>
    </i>
    <i r="2">
      <x v="90"/>
    </i>
    <i r="1">
      <x v="13"/>
    </i>
    <i r="2">
      <x v="62"/>
    </i>
    <i r="1">
      <x v="14"/>
    </i>
    <i r="1">
      <x v="18"/>
    </i>
    <i r="1">
      <x v="20"/>
    </i>
    <i r="1">
      <x v="28"/>
    </i>
    <i r="1">
      <x v="31"/>
    </i>
    <i r="1">
      <x v="37"/>
    </i>
    <i r="1">
      <x v="44"/>
    </i>
    <i r="1">
      <x v="45"/>
    </i>
    <i r="1">
      <x v="48"/>
    </i>
    <i r="1">
      <x v="51"/>
    </i>
    <i r="1">
      <x v="52"/>
    </i>
    <i>
      <x v="27"/>
    </i>
    <i r="1">
      <x v="1"/>
    </i>
    <i r="1">
      <x v="3"/>
    </i>
    <i r="1">
      <x v="4"/>
    </i>
    <i r="1">
      <x v="5"/>
    </i>
    <i r="1">
      <x v="6"/>
    </i>
    <i r="1">
      <x v="9"/>
    </i>
    <i r="1">
      <x v="12"/>
    </i>
    <i r="2">
      <x v="170"/>
    </i>
    <i r="1">
      <x v="14"/>
    </i>
    <i r="1">
      <x v="15"/>
    </i>
    <i r="1">
      <x v="17"/>
    </i>
    <i r="1">
      <x v="18"/>
    </i>
    <i r="1">
      <x v="20"/>
    </i>
    <i r="1">
      <x v="28"/>
    </i>
    <i r="1">
      <x v="31"/>
    </i>
    <i r="1">
      <x v="37"/>
    </i>
    <i r="1">
      <x v="40"/>
    </i>
    <i r="1">
      <x v="41"/>
    </i>
    <i r="1">
      <x v="42"/>
    </i>
    <i r="1">
      <x v="43"/>
    </i>
    <i r="1">
      <x v="48"/>
    </i>
    <i r="1">
      <x v="50"/>
    </i>
    <i r="1">
      <x v="51"/>
    </i>
    <i>
      <x v="28"/>
    </i>
    <i r="1">
      <x v="1"/>
    </i>
    <i r="1">
      <x v="5"/>
    </i>
    <i r="1">
      <x v="6"/>
    </i>
    <i r="1">
      <x v="12"/>
    </i>
    <i r="2">
      <x v="60"/>
    </i>
    <i r="2">
      <x v="81"/>
    </i>
    <i r="2">
      <x v="104"/>
    </i>
    <i r="2">
      <x v="118"/>
    </i>
    <i r="1">
      <x v="14"/>
    </i>
    <i r="1">
      <x v="18"/>
    </i>
    <i r="1">
      <x v="20"/>
    </i>
    <i r="1">
      <x v="23"/>
    </i>
    <i r="1">
      <x v="26"/>
    </i>
    <i r="1">
      <x v="28"/>
    </i>
    <i r="1">
      <x v="35"/>
    </i>
    <i r="1">
      <x v="37"/>
    </i>
    <i r="1">
      <x v="41"/>
    </i>
    <i r="1">
      <x v="43"/>
    </i>
    <i>
      <x v="29"/>
    </i>
    <i r="1">
      <x v="2"/>
    </i>
    <i r="1">
      <x v="3"/>
    </i>
    <i r="1">
      <x v="7"/>
    </i>
    <i r="1">
      <x v="9"/>
    </i>
    <i r="1">
      <x v="13"/>
    </i>
    <i r="2">
      <x v="143"/>
    </i>
    <i r="2">
      <x v="144"/>
    </i>
    <i r="1">
      <x v="14"/>
    </i>
    <i r="1">
      <x v="18"/>
    </i>
    <i r="1">
      <x v="20"/>
    </i>
    <i r="1">
      <x v="28"/>
    </i>
    <i r="1">
      <x v="31"/>
    </i>
    <i r="1">
      <x v="37"/>
    </i>
    <i r="1">
      <x v="44"/>
    </i>
    <i r="1">
      <x v="45"/>
    </i>
    <i r="1">
      <x v="48"/>
    </i>
    <i r="1">
      <x v="51"/>
    </i>
    <i>
      <x v="30"/>
    </i>
    <i r="1">
      <x v="1"/>
    </i>
    <i r="1">
      <x v="4"/>
    </i>
    <i r="1">
      <x v="5"/>
    </i>
    <i r="1">
      <x v="6"/>
    </i>
    <i r="1">
      <x v="9"/>
    </i>
    <i r="1">
      <x v="12"/>
    </i>
    <i r="2">
      <x v="51"/>
    </i>
    <i r="1">
      <x v="14"/>
    </i>
    <i r="1">
      <x v="15"/>
    </i>
    <i r="1">
      <x v="20"/>
    </i>
    <i r="1">
      <x v="23"/>
    </i>
    <i r="1">
      <x v="28"/>
    </i>
    <i r="1">
      <x v="31"/>
    </i>
    <i r="1">
      <x v="34"/>
    </i>
    <i r="1">
      <x v="37"/>
    </i>
    <i r="1">
      <x v="41"/>
    </i>
    <i r="1">
      <x v="43"/>
    </i>
    <i>
      <x v="31"/>
    </i>
    <i r="1">
      <x v="3"/>
    </i>
    <i r="1">
      <x v="9"/>
    </i>
    <i r="1">
      <x v="14"/>
    </i>
    <i r="1">
      <x v="20"/>
    </i>
    <i r="1">
      <x v="28"/>
    </i>
    <i r="1">
      <x v="37"/>
    </i>
    <i r="1">
      <x v="40"/>
    </i>
    <i r="1">
      <x v="48"/>
    </i>
    <i r="1">
      <x v="49"/>
    </i>
    <i r="1">
      <x v="51"/>
    </i>
    <i r="1">
      <x v="52"/>
    </i>
    <i>
      <x v="32"/>
    </i>
    <i r="1">
      <x v="1"/>
    </i>
    <i r="1">
      <x v="3"/>
    </i>
    <i r="1">
      <x v="6"/>
    </i>
    <i r="1">
      <x v="9"/>
    </i>
    <i r="1">
      <x v="11"/>
    </i>
    <i r="1">
      <x v="12"/>
    </i>
    <i r="2">
      <x v="59"/>
    </i>
    <i r="1">
      <x v="14"/>
    </i>
    <i r="1">
      <x v="18"/>
    </i>
    <i r="1">
      <x v="20"/>
    </i>
    <i r="1">
      <x v="28"/>
    </i>
    <i r="1">
      <x v="31"/>
    </i>
    <i r="1">
      <x v="37"/>
    </i>
    <i r="1">
      <x v="40"/>
    </i>
    <i r="1">
      <x v="42"/>
    </i>
    <i r="1">
      <x v="43"/>
    </i>
    <i r="1">
      <x v="48"/>
    </i>
    <i r="1">
      <x v="50"/>
    </i>
    <i r="1">
      <x v="51"/>
    </i>
    <i r="1">
      <x v="52"/>
    </i>
    <i r="1">
      <x v="53"/>
    </i>
    <i>
      <x v="33"/>
    </i>
    <i r="1">
      <x v="1"/>
    </i>
    <i r="1">
      <x v="4"/>
    </i>
    <i r="1">
      <x v="5"/>
    </i>
    <i r="1">
      <x v="6"/>
    </i>
    <i r="1">
      <x v="9"/>
    </i>
    <i r="1">
      <x v="12"/>
    </i>
    <i r="2">
      <x v="149"/>
    </i>
    <i r="2">
      <x v="153"/>
    </i>
    <i r="1">
      <x v="14"/>
    </i>
    <i r="1">
      <x v="18"/>
    </i>
    <i r="1">
      <x v="20"/>
    </i>
    <i r="1">
      <x v="21"/>
    </i>
    <i r="1">
      <x v="28"/>
    </i>
    <i r="1">
      <x v="29"/>
    </i>
    <i r="1">
      <x v="31"/>
    </i>
    <i r="1">
      <x v="34"/>
    </i>
    <i r="1">
      <x v="37"/>
    </i>
    <i r="1">
      <x v="38"/>
    </i>
    <i r="1">
      <x v="41"/>
    </i>
    <i r="1">
      <x v="43"/>
    </i>
    <i r="1">
      <x v="48"/>
    </i>
    <i>
      <x v="34"/>
    </i>
    <i r="1">
      <x v="3"/>
    </i>
    <i r="1">
      <x v="5"/>
    </i>
    <i r="1">
      <x v="9"/>
    </i>
    <i r="1">
      <x v="14"/>
    </i>
    <i r="1">
      <x v="20"/>
    </i>
    <i r="1">
      <x v="28"/>
    </i>
    <i r="1">
      <x v="34"/>
    </i>
    <i r="1">
      <x v="37"/>
    </i>
    <i r="1">
      <x v="48"/>
    </i>
    <i r="1">
      <x v="51"/>
    </i>
    <i>
      <x v="35"/>
    </i>
    <i r="1">
      <x v="1"/>
    </i>
    <i r="1">
      <x v="3"/>
    </i>
    <i r="1">
      <x v="5"/>
    </i>
    <i r="1">
      <x v="6"/>
    </i>
    <i r="1">
      <x v="12"/>
    </i>
    <i r="2">
      <x v="35"/>
    </i>
    <i r="1">
      <x v="14"/>
    </i>
    <i r="1">
      <x v="17"/>
    </i>
    <i r="1">
      <x v="18"/>
    </i>
    <i r="1">
      <x v="21"/>
    </i>
    <i r="1">
      <x v="24"/>
    </i>
    <i r="1">
      <x v="29"/>
    </i>
    <i r="1">
      <x v="31"/>
    </i>
    <i r="1">
      <x v="34"/>
    </i>
    <i r="1">
      <x v="37"/>
    </i>
    <i r="1">
      <x v="38"/>
    </i>
    <i r="1">
      <x v="40"/>
    </i>
    <i r="1">
      <x v="41"/>
    </i>
    <i r="1">
      <x v="48"/>
    </i>
    <i r="1">
      <x v="51"/>
    </i>
    <i r="1">
      <x v="52"/>
    </i>
    <i>
      <x v="36"/>
    </i>
    <i r="1">
      <x v="3"/>
    </i>
    <i r="1">
      <x v="9"/>
    </i>
    <i r="1">
      <x v="14"/>
    </i>
    <i r="1">
      <x v="20"/>
    </i>
    <i r="1">
      <x v="22"/>
    </i>
    <i r="1">
      <x v="30"/>
    </i>
    <i r="1">
      <x v="34"/>
    </i>
    <i r="1">
      <x v="39"/>
    </i>
    <i r="1">
      <x v="40"/>
    </i>
    <i r="1">
      <x v="48"/>
    </i>
    <i r="1">
      <x v="51"/>
    </i>
    <i r="1">
      <x v="52"/>
    </i>
    <i>
      <x v="37"/>
    </i>
    <i r="1">
      <x v="2"/>
    </i>
    <i r="1">
      <x v="3"/>
    </i>
    <i r="1">
      <x v="7"/>
    </i>
    <i r="1">
      <x v="9"/>
    </i>
    <i r="1">
      <x v="12"/>
    </i>
    <i r="2">
      <x v="40"/>
    </i>
    <i r="1">
      <x v="14"/>
    </i>
    <i r="1">
      <x v="20"/>
    </i>
    <i r="1">
      <x v="23"/>
    </i>
    <i r="1">
      <x v="28"/>
    </i>
    <i r="1">
      <x v="34"/>
    </i>
    <i r="1">
      <x v="37"/>
    </i>
    <i r="1">
      <x v="40"/>
    </i>
    <i r="1">
      <x v="44"/>
    </i>
    <i r="1">
      <x v="45"/>
    </i>
    <i r="1">
      <x v="48"/>
    </i>
    <i r="1">
      <x v="51"/>
    </i>
    <i r="1">
      <x v="53"/>
    </i>
    <i>
      <x v="38"/>
    </i>
    <i r="1">
      <x v="1"/>
    </i>
    <i r="1">
      <x v="3"/>
    </i>
    <i r="1">
      <x v="5"/>
    </i>
    <i r="1">
      <x v="6"/>
    </i>
    <i r="1">
      <x v="9"/>
    </i>
    <i r="1">
      <x v="12"/>
    </i>
    <i r="2">
      <x v="145"/>
    </i>
    <i r="2">
      <x v="146"/>
    </i>
    <i r="1">
      <x v="14"/>
    </i>
    <i r="1">
      <x v="17"/>
    </i>
    <i r="1">
      <x v="18"/>
    </i>
    <i r="1">
      <x v="20"/>
    </i>
    <i r="1">
      <x v="28"/>
    </i>
    <i r="1">
      <x v="31"/>
    </i>
    <i r="1">
      <x v="37"/>
    </i>
    <i r="1">
      <x v="43"/>
    </i>
    <i r="1">
      <x v="44"/>
    </i>
    <i r="1">
      <x v="48"/>
    </i>
    <i r="1">
      <x v="51"/>
    </i>
    <i>
      <x v="39"/>
    </i>
    <i r="1">
      <x v="3"/>
    </i>
    <i r="1">
      <x v="9"/>
    </i>
    <i r="1">
      <x v="14"/>
    </i>
    <i r="1">
      <x v="20"/>
    </i>
    <i r="1">
      <x v="28"/>
    </i>
    <i r="1">
      <x v="37"/>
    </i>
    <i r="1">
      <x v="40"/>
    </i>
    <i r="1">
      <x v="48"/>
    </i>
    <i r="1">
      <x v="51"/>
    </i>
    <i r="1">
      <x v="52"/>
    </i>
    <i>
      <x v="40"/>
    </i>
    <i r="1">
      <x v="3"/>
    </i>
    <i r="1">
      <x v="9"/>
    </i>
    <i r="1">
      <x v="14"/>
    </i>
    <i r="1">
      <x v="20"/>
    </i>
    <i r="1">
      <x v="28"/>
    </i>
    <i r="1">
      <x v="34"/>
    </i>
    <i r="1">
      <x v="37"/>
    </i>
    <i r="1">
      <x v="40"/>
    </i>
    <i r="1">
      <x v="48"/>
    </i>
    <i r="1">
      <x v="51"/>
    </i>
    <i r="1">
      <x v="52"/>
    </i>
    <i t="grand">
      <x/>
    </i>
  </rowItems>
  <colFields count="1">
    <field x="-2"/>
  </colFields>
  <colItems count="5">
    <i>
      <x/>
    </i>
    <i i="1">
      <x v="1"/>
    </i>
    <i i="2">
      <x v="2"/>
    </i>
    <i i="3">
      <x v="3"/>
    </i>
    <i i="4">
      <x v="4"/>
    </i>
  </colItems>
  <dataFields count="5">
    <dataField name="Sections" fld="3" subtotal="count" baseField="1" baseItem="2"/>
    <dataField name="Total Students" fld="5" baseField="1" baseItem="7"/>
    <dataField name="Ave Class" fld="5" subtotal="average" baseField="1" baseItem="0" numFmtId="164"/>
    <dataField name="Min Class" fld="5" subtotal="min" baseField="4" baseItem="9"/>
    <dataField name="Max Class" fld="5" subtotal="max" baseField="4" baseItem="20"/>
  </dataFields>
  <formats count="4">
    <format dxfId="95">
      <pivotArea field="1" type="button" dataOnly="0" labelOnly="1" outline="0" axis="axisRow" fieldPosition="0"/>
    </format>
    <format dxfId="94">
      <pivotArea dataOnly="0" labelOnly="1" outline="0" fieldPosition="0">
        <references count="1">
          <reference field="4294967294" count="5">
            <x v="0"/>
            <x v="1"/>
            <x v="2"/>
            <x v="3"/>
            <x v="4"/>
          </reference>
        </references>
      </pivotArea>
    </format>
    <format dxfId="93">
      <pivotArea dataOnly="0" labelOnly="1" outline="0" fieldPosition="0">
        <references count="1">
          <reference field="4294967294" count="4">
            <x v="1"/>
            <x v="2"/>
            <x v="3"/>
            <x v="4"/>
          </reference>
        </references>
      </pivotArea>
    </format>
    <format dxfId="92">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CHOOL_NAME" sourceName="SCHOOL NAME">
  <pivotTables>
    <pivotTable tabId="3" name="PivotTable1"/>
  </pivotTables>
  <data>
    <tabular pivotCacheId="1">
      <items count="41">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RSETITLE" sourceName="COURSETITLE">
  <pivotTables>
    <pivotTable tabId="3" name="PivotTable1"/>
  </pivotTables>
  <data>
    <tabular pivotCacheId="1">
      <items count="55">
        <i x="46" s="1"/>
        <i x="10" s="1"/>
        <i x="11" s="1"/>
        <i x="0" s="1"/>
        <i x="19" s="1"/>
        <i x="30" s="1"/>
        <i x="12" s="1"/>
        <i x="20" s="1"/>
        <i x="48" s="1"/>
        <i x="1" s="1"/>
        <i x="47" s="1"/>
        <i x="29" s="1"/>
        <i x="13" s="1"/>
        <i x="22" s="1"/>
        <i x="2" s="1"/>
        <i x="42" s="1"/>
        <i x="49" s="1"/>
        <i x="21" s="1"/>
        <i x="14" s="1"/>
        <i x="23" s="1"/>
        <i x="3" s="1"/>
        <i x="31" s="1"/>
        <i x="32" s="1"/>
        <i x="53" s="1"/>
        <i x="38" s="1"/>
        <i x="35" s="1"/>
        <i x="43" s="1"/>
        <i x="25" s="1"/>
        <i x="4" s="1"/>
        <i x="33" s="1"/>
        <i x="34" s="1"/>
        <i x="16" s="1"/>
        <i x="24" s="1"/>
        <i x="50" s="1"/>
        <i x="15" s="1"/>
        <i x="44" s="1"/>
        <i x="26" s="1"/>
        <i x="5" s="1"/>
        <i x="54" s="1"/>
        <i x="36" s="1"/>
        <i x="8" s="1"/>
        <i x="27" s="1"/>
        <i x="39" s="1"/>
        <i x="28" s="1"/>
        <i x="17" s="1"/>
        <i x="18" s="1"/>
        <i x="51" s="1"/>
        <i x="52" s="1"/>
        <i x="6" s="1"/>
        <i x="37" s="1"/>
        <i x="45" s="1"/>
        <i x="7" s="1"/>
        <i x="9" s="1"/>
        <i x="41" s="1"/>
        <i x="4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TOTALS" sourceName="TOTALS">
  <pivotTables>
    <pivotTable tabId="3" name="PivotTable1"/>
  </pivotTables>
  <data>
    <tabular pivotCacheId="1">
      <items count="32">
        <i x="16" s="1"/>
        <i x="31" s="1"/>
        <i x="30" s="1"/>
        <i x="23" s="1"/>
        <i x="12" s="1"/>
        <i x="15" s="1"/>
        <i x="29" s="1"/>
        <i x="28" s="1"/>
        <i x="22" s="1"/>
        <i x="27" s="1"/>
        <i x="19" s="1"/>
        <i x="26" s="1"/>
        <i x="17" s="1"/>
        <i x="21" s="1"/>
        <i x="20" s="1"/>
        <i x="25" s="1"/>
        <i x="9" s="1"/>
        <i x="10" s="1"/>
        <i x="1" s="1"/>
        <i x="0" s="1"/>
        <i x="11" s="1"/>
        <i x="3" s="1"/>
        <i x="2" s="1"/>
        <i x="4" s="1"/>
        <i x="5" s="1"/>
        <i x="6" s="1"/>
        <i x="18" s="1"/>
        <i x="24" s="1"/>
        <i x="14" s="1"/>
        <i x="7" s="1"/>
        <i x="8"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CHOOL NAME" cache="Slicer_SCHOOL_NAME" caption="SCHOOL NAME" columnCount="2" style="SlicerStyleDark6" rowHeight="274320"/>
  <slicer name="COURSETITLE" cache="Slicer_COURSETITLE" caption="COURSETITLE" style="SlicerStyleDark1" rowHeight="182880"/>
  <slicer name="TOTALS" cache="Slicer_TOTALS" caption="TOTALS" columnCount="3" style="SlicerStyleDark2" rowHeight="18288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showRowColHeaders="0" tabSelected="1" workbookViewId="0">
      <selection activeCell="C44" sqref="C44"/>
    </sheetView>
  </sheetViews>
  <sheetFormatPr defaultRowHeight="15" x14ac:dyDescent="0.25"/>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K2:P722"/>
  <sheetViews>
    <sheetView showGridLines="0" showRowColHeaders="0" workbookViewId="0">
      <selection activeCell="D44" sqref="D44"/>
    </sheetView>
  </sheetViews>
  <sheetFormatPr defaultRowHeight="15" x14ac:dyDescent="0.25"/>
  <cols>
    <col min="11" max="11" width="37.7109375" bestFit="1" customWidth="1"/>
    <col min="12" max="12" width="8.42578125" bestFit="1" customWidth="1"/>
    <col min="13" max="13" width="8.85546875" bestFit="1" customWidth="1"/>
    <col min="14" max="14" width="9.28515625" bestFit="1" customWidth="1"/>
    <col min="15" max="15" width="9.42578125" bestFit="1" customWidth="1"/>
    <col min="16" max="16" width="9.7109375" bestFit="1" customWidth="1"/>
    <col min="17" max="17" width="19.42578125" customWidth="1"/>
    <col min="18" max="19" width="19.5703125" customWidth="1"/>
    <col min="20" max="20" width="19.28515625" customWidth="1"/>
    <col min="21" max="21" width="15.85546875" customWidth="1"/>
    <col min="22" max="22" width="23.140625" customWidth="1"/>
    <col min="23" max="23" width="19.7109375" customWidth="1"/>
    <col min="24" max="25" width="19.140625" customWidth="1"/>
    <col min="26" max="26" width="15.42578125" customWidth="1"/>
    <col min="27" max="27" width="22" customWidth="1"/>
    <col min="28" max="28" width="22.7109375" customWidth="1"/>
    <col min="29" max="29" width="19.28515625" customWidth="1"/>
    <col min="30" max="31" width="19.140625" customWidth="1"/>
    <col min="32" max="32" width="15.42578125" customWidth="1"/>
    <col min="33" max="33" width="24.85546875" customWidth="1"/>
    <col min="34" max="34" width="21.42578125" customWidth="1"/>
    <col min="35" max="35" width="23" customWidth="1"/>
    <col min="36" max="36" width="19.28515625" customWidth="1"/>
    <col min="37" max="37" width="26.28515625" customWidth="1"/>
    <col min="38" max="38" width="18.5703125" customWidth="1"/>
    <col min="39" max="39" width="19.140625" customWidth="1"/>
    <col min="40" max="40" width="15.42578125" customWidth="1"/>
    <col min="41" max="41" width="24.85546875" customWidth="1"/>
    <col min="42" max="42" width="21.42578125" customWidth="1"/>
    <col min="43" max="43" width="22.42578125" customWidth="1"/>
    <col min="44" max="44" width="23" customWidth="1"/>
    <col min="45" max="45" width="22.7109375" customWidth="1"/>
    <col min="46" max="46" width="19.28515625" customWidth="1"/>
    <col min="47" max="47" width="18.5703125" customWidth="1"/>
    <col min="48" max="48" width="19.140625" customWidth="1"/>
    <col min="49" max="49" width="15.42578125" customWidth="1"/>
    <col min="50" max="50" width="24.85546875" customWidth="1"/>
    <col min="51" max="51" width="21.42578125" customWidth="1"/>
    <col min="52" max="52" width="23.5703125" customWidth="1"/>
    <col min="53" max="53" width="21" customWidth="1"/>
    <col min="54" max="54" width="22.140625" customWidth="1"/>
    <col min="55" max="55" width="20.85546875" customWidth="1"/>
    <col min="56" max="56" width="21" customWidth="1"/>
    <col min="57" max="57" width="20.85546875" customWidth="1"/>
    <col min="58" max="58" width="20.7109375" customWidth="1"/>
    <col min="59" max="59" width="20.5703125" customWidth="1"/>
    <col min="60" max="60" width="17.42578125" customWidth="1"/>
    <col min="61" max="61" width="22.42578125" customWidth="1"/>
    <col min="62" max="62" width="18.42578125" customWidth="1"/>
    <col min="63" max="63" width="17.28515625" customWidth="1"/>
    <col min="64" max="64" width="18.5703125" customWidth="1"/>
    <col min="65" max="65" width="23" customWidth="1"/>
    <col min="66" max="66" width="26.42578125" customWidth="1"/>
    <col min="67" max="67" width="11.28515625" customWidth="1"/>
    <col min="68" max="68" width="5" customWidth="1"/>
    <col min="69" max="71" width="4" customWidth="1"/>
    <col min="72" max="72" width="3" customWidth="1"/>
    <col min="73" max="74" width="4" customWidth="1"/>
    <col min="75" max="75" width="5" customWidth="1"/>
    <col min="76" max="76" width="4" customWidth="1"/>
    <col min="77" max="78" width="5" customWidth="1"/>
    <col min="79" max="79" width="4" customWidth="1"/>
    <col min="80" max="80" width="5" customWidth="1"/>
    <col min="81" max="81" width="4" customWidth="1"/>
    <col min="82" max="83" width="5" customWidth="1"/>
    <col min="84" max="87" width="4" customWidth="1"/>
    <col min="88" max="89" width="5" customWidth="1"/>
    <col min="90" max="90" width="4" customWidth="1"/>
    <col min="91" max="92" width="5" customWidth="1"/>
    <col min="93" max="93" width="3" customWidth="1"/>
    <col min="94" max="94" width="4" customWidth="1"/>
    <col min="95" max="96" width="5" customWidth="1"/>
    <col min="97" max="103" width="4" customWidth="1"/>
    <col min="104" max="105" width="5" customWidth="1"/>
    <col min="106" max="106" width="4" customWidth="1"/>
    <col min="107" max="108" width="5" customWidth="1"/>
    <col min="109" max="109" width="3" customWidth="1"/>
    <col min="110" max="113" width="4" customWidth="1"/>
    <col min="114" max="115" width="5" customWidth="1"/>
    <col min="116" max="116" width="3" customWidth="1"/>
    <col min="117" max="118" width="4" customWidth="1"/>
    <col min="119" max="120" width="5" customWidth="1"/>
    <col min="121" max="121" width="4" customWidth="1"/>
    <col min="122" max="123" width="5" customWidth="1"/>
    <col min="124" max="129" width="4" customWidth="1"/>
    <col min="130" max="130" width="3" customWidth="1"/>
    <col min="131" max="136" width="4" customWidth="1"/>
    <col min="137" max="137" width="3" customWidth="1"/>
    <col min="138" max="143" width="4" customWidth="1"/>
    <col min="144" max="147" width="5" customWidth="1"/>
    <col min="148" max="148" width="3" customWidth="1"/>
    <col min="149" max="151" width="4" customWidth="1"/>
    <col min="152" max="152" width="3" customWidth="1"/>
    <col min="153" max="153" width="2" customWidth="1"/>
    <col min="154" max="154" width="3" customWidth="1"/>
    <col min="155" max="158" width="4" customWidth="1"/>
    <col min="159" max="160" width="5" customWidth="1"/>
    <col min="161" max="162" width="4" customWidth="1"/>
    <col min="163" max="164" width="5" customWidth="1"/>
    <col min="165" max="166" width="4" customWidth="1"/>
    <col min="167" max="167" width="5" customWidth="1"/>
    <col min="168" max="169" width="4" customWidth="1"/>
    <col min="170" max="170" width="3" customWidth="1"/>
    <col min="171" max="171" width="4" customWidth="1"/>
    <col min="172" max="176" width="5" customWidth="1"/>
    <col min="177" max="177" width="4" customWidth="1"/>
    <col min="178" max="181" width="5" customWidth="1"/>
    <col min="182" max="182" width="4" customWidth="1"/>
    <col min="183" max="189" width="5" customWidth="1"/>
    <col min="190" max="190" width="4" customWidth="1"/>
    <col min="191" max="192" width="5" customWidth="1"/>
    <col min="193" max="193" width="4" customWidth="1"/>
    <col min="194" max="199" width="5" customWidth="1"/>
    <col min="200" max="204" width="4" customWidth="1"/>
    <col min="205" max="206" width="5" customWidth="1"/>
    <col min="207" max="207" width="3" customWidth="1"/>
    <col min="208" max="208" width="4" customWidth="1"/>
    <col min="209" max="210" width="5" customWidth="1"/>
    <col min="211" max="218" width="4" customWidth="1"/>
    <col min="219" max="219" width="3" customWidth="1"/>
    <col min="220" max="222" width="4" customWidth="1"/>
    <col min="223" max="223" width="5" customWidth="1"/>
    <col min="224" max="230" width="4" customWidth="1"/>
    <col min="231" max="231" width="3" customWidth="1"/>
    <col min="232" max="236" width="4" customWidth="1"/>
    <col min="237" max="237" width="5" customWidth="1"/>
    <col min="238" max="240" width="4" customWidth="1"/>
    <col min="241" max="241" width="3" customWidth="1"/>
    <col min="242" max="247" width="4" customWidth="1"/>
    <col min="248" max="248" width="3" customWidth="1"/>
    <col min="249" max="251" width="4" customWidth="1"/>
    <col min="252" max="254" width="3" customWidth="1"/>
    <col min="255" max="255" width="2" customWidth="1"/>
    <col min="256" max="256" width="3" customWidth="1"/>
    <col min="257" max="265" width="4" customWidth="1"/>
    <col min="266" max="266" width="3" customWidth="1"/>
    <col min="267" max="267" width="4" customWidth="1"/>
    <col min="268" max="271" width="5" customWidth="1"/>
    <col min="272" max="272" width="4" customWidth="1"/>
    <col min="273" max="275" width="5" customWidth="1"/>
    <col min="276" max="276" width="4" customWidth="1"/>
    <col min="277" max="278" width="5" customWidth="1"/>
    <col min="279" max="279" width="4" customWidth="1"/>
    <col min="280" max="280" width="5" customWidth="1"/>
    <col min="281" max="282" width="4" customWidth="1"/>
    <col min="283" max="283" width="5" customWidth="1"/>
    <col min="284" max="284" width="4" customWidth="1"/>
    <col min="285" max="285" width="5" customWidth="1"/>
    <col min="286" max="286" width="4" customWidth="1"/>
    <col min="287" max="290" width="5" customWidth="1"/>
    <col min="291" max="291" width="3" customWidth="1"/>
    <col min="292" max="293" width="5" customWidth="1"/>
    <col min="294" max="294" width="3" customWidth="1"/>
    <col min="295" max="295" width="2" customWidth="1"/>
    <col min="296" max="298" width="4" customWidth="1"/>
    <col min="299" max="299" width="3" customWidth="1"/>
    <col min="300" max="305" width="4" customWidth="1"/>
    <col min="306" max="307" width="3" customWidth="1"/>
    <col min="308" max="308" width="2" customWidth="1"/>
    <col min="309" max="310" width="4" customWidth="1"/>
    <col min="311" max="312" width="5" customWidth="1"/>
    <col min="313" max="313" width="4" customWidth="1"/>
    <col min="314" max="315" width="5" customWidth="1"/>
    <col min="316" max="316" width="2" customWidth="1"/>
    <col min="317" max="317" width="4" customWidth="1"/>
    <col min="318" max="320" width="3" customWidth="1"/>
    <col min="321" max="321" width="2" customWidth="1"/>
    <col min="322" max="322" width="4" customWidth="1"/>
    <col min="323" max="324" width="3" customWidth="1"/>
    <col min="325" max="326" width="4" customWidth="1"/>
    <col min="327" max="327" width="2" customWidth="1"/>
    <col min="328" max="330" width="4" customWidth="1"/>
    <col min="331" max="334" width="3" customWidth="1"/>
    <col min="335" max="335" width="2" customWidth="1"/>
    <col min="336" max="341" width="3" customWidth="1"/>
    <col min="342" max="342" width="4" customWidth="1"/>
    <col min="343" max="343" width="11.28515625" bestFit="1" customWidth="1"/>
  </cols>
  <sheetData>
    <row r="2" spans="11:16" ht="30" x14ac:dyDescent="0.25">
      <c r="K2" s="9" t="s">
        <v>105</v>
      </c>
      <c r="L2" s="10" t="s">
        <v>116</v>
      </c>
      <c r="M2" s="10" t="s">
        <v>115</v>
      </c>
      <c r="N2" s="10" t="s">
        <v>114</v>
      </c>
      <c r="O2" s="10" t="s">
        <v>112</v>
      </c>
      <c r="P2" s="10" t="s">
        <v>113</v>
      </c>
    </row>
    <row r="3" spans="11:16" ht="17.25" customHeight="1" x14ac:dyDescent="0.25">
      <c r="K3" s="4" t="s">
        <v>8</v>
      </c>
      <c r="L3" s="7">
        <v>23</v>
      </c>
      <c r="M3" s="7">
        <v>581</v>
      </c>
      <c r="N3" s="8">
        <v>25.260869565217391</v>
      </c>
      <c r="O3" s="7">
        <v>19</v>
      </c>
      <c r="P3" s="7">
        <v>33</v>
      </c>
    </row>
    <row r="4" spans="11:16" x14ac:dyDescent="0.25">
      <c r="K4" s="5" t="s">
        <v>9</v>
      </c>
      <c r="L4" s="7">
        <v>3</v>
      </c>
      <c r="M4" s="7">
        <v>65</v>
      </c>
      <c r="N4" s="8">
        <v>21.666666666666668</v>
      </c>
      <c r="O4" s="7">
        <v>21</v>
      </c>
      <c r="P4" s="7">
        <v>22</v>
      </c>
    </row>
    <row r="5" spans="11:16" x14ac:dyDescent="0.25">
      <c r="K5" s="5" t="s">
        <v>10</v>
      </c>
      <c r="L5" s="7">
        <v>4</v>
      </c>
      <c r="M5" s="7">
        <v>100</v>
      </c>
      <c r="N5" s="8">
        <v>25</v>
      </c>
      <c r="O5" s="7">
        <v>24</v>
      </c>
      <c r="P5" s="7">
        <v>26</v>
      </c>
    </row>
    <row r="6" spans="11:16" x14ac:dyDescent="0.25">
      <c r="K6" s="5" t="s">
        <v>11</v>
      </c>
      <c r="L6" s="7">
        <v>3</v>
      </c>
      <c r="M6" s="7">
        <v>73</v>
      </c>
      <c r="N6" s="8">
        <v>24.333333333333332</v>
      </c>
      <c r="O6" s="7">
        <v>24</v>
      </c>
      <c r="P6" s="7">
        <v>25</v>
      </c>
    </row>
    <row r="7" spans="11:16" x14ac:dyDescent="0.25">
      <c r="K7" s="5" t="s">
        <v>12</v>
      </c>
      <c r="L7" s="7">
        <v>4</v>
      </c>
      <c r="M7" s="7">
        <v>105</v>
      </c>
      <c r="N7" s="8">
        <v>26.25</v>
      </c>
      <c r="O7" s="7">
        <v>26</v>
      </c>
      <c r="P7" s="7">
        <v>27</v>
      </c>
    </row>
    <row r="8" spans="11:16" x14ac:dyDescent="0.25">
      <c r="K8" s="5" t="s">
        <v>13</v>
      </c>
      <c r="L8" s="7">
        <v>3</v>
      </c>
      <c r="M8" s="7">
        <v>79</v>
      </c>
      <c r="N8" s="8">
        <v>26.333333333333332</v>
      </c>
      <c r="O8" s="7">
        <v>25</v>
      </c>
      <c r="P8" s="7">
        <v>28</v>
      </c>
    </row>
    <row r="9" spans="11:16" x14ac:dyDescent="0.25">
      <c r="K9" s="5" t="s">
        <v>14</v>
      </c>
      <c r="L9" s="7">
        <v>3</v>
      </c>
      <c r="M9" s="7">
        <v>97</v>
      </c>
      <c r="N9" s="8">
        <v>32.333333333333336</v>
      </c>
      <c r="O9" s="7">
        <v>32</v>
      </c>
      <c r="P9" s="7">
        <v>33</v>
      </c>
    </row>
    <row r="10" spans="11:16" x14ac:dyDescent="0.25">
      <c r="K10" s="5" t="s">
        <v>15</v>
      </c>
      <c r="L10" s="7">
        <v>2</v>
      </c>
      <c r="M10" s="7">
        <v>38</v>
      </c>
      <c r="N10" s="8">
        <v>19</v>
      </c>
      <c r="O10" s="7">
        <v>19</v>
      </c>
      <c r="P10" s="7">
        <v>19</v>
      </c>
    </row>
    <row r="11" spans="11:16" x14ac:dyDescent="0.25">
      <c r="K11" s="5" t="s">
        <v>16</v>
      </c>
      <c r="L11" s="7">
        <v>1</v>
      </c>
      <c r="M11" s="7">
        <v>24</v>
      </c>
      <c r="N11" s="8">
        <v>24</v>
      </c>
      <c r="O11" s="7">
        <v>24</v>
      </c>
      <c r="P11" s="7">
        <v>24</v>
      </c>
    </row>
    <row r="12" spans="11:16" x14ac:dyDescent="0.25">
      <c r="K12" s="4" t="s">
        <v>17</v>
      </c>
      <c r="L12" s="7">
        <v>22</v>
      </c>
      <c r="M12" s="7">
        <v>479</v>
      </c>
      <c r="N12" s="8">
        <v>21.772727272727273</v>
      </c>
      <c r="O12" s="7">
        <v>1</v>
      </c>
      <c r="P12" s="7">
        <v>34</v>
      </c>
    </row>
    <row r="13" spans="11:16" x14ac:dyDescent="0.25">
      <c r="K13" s="5" t="s">
        <v>9</v>
      </c>
      <c r="L13" s="7">
        <v>3</v>
      </c>
      <c r="M13" s="7">
        <v>66</v>
      </c>
      <c r="N13" s="8">
        <v>22</v>
      </c>
      <c r="O13" s="7">
        <v>20</v>
      </c>
      <c r="P13" s="7">
        <v>23</v>
      </c>
    </row>
    <row r="14" spans="11:16" x14ac:dyDescent="0.25">
      <c r="K14" s="5" t="s">
        <v>10</v>
      </c>
      <c r="L14" s="7">
        <v>2</v>
      </c>
      <c r="M14" s="7">
        <v>50</v>
      </c>
      <c r="N14" s="8">
        <v>25</v>
      </c>
      <c r="O14" s="7">
        <v>24</v>
      </c>
      <c r="P14" s="7">
        <v>26</v>
      </c>
    </row>
    <row r="15" spans="11:16" x14ac:dyDescent="0.25">
      <c r="K15" s="5" t="s">
        <v>11</v>
      </c>
      <c r="L15" s="7">
        <v>3</v>
      </c>
      <c r="M15" s="7">
        <v>79</v>
      </c>
      <c r="N15" s="8">
        <v>26.333333333333332</v>
      </c>
      <c r="O15" s="7">
        <v>26</v>
      </c>
      <c r="P15" s="7">
        <v>27</v>
      </c>
    </row>
    <row r="16" spans="11:16" x14ac:dyDescent="0.25">
      <c r="K16" s="5" t="s">
        <v>12</v>
      </c>
      <c r="L16" s="7">
        <v>3</v>
      </c>
      <c r="M16" s="7">
        <v>69</v>
      </c>
      <c r="N16" s="8">
        <v>23</v>
      </c>
      <c r="O16" s="7">
        <v>23</v>
      </c>
      <c r="P16" s="7">
        <v>23</v>
      </c>
    </row>
    <row r="17" spans="11:16" x14ac:dyDescent="0.25">
      <c r="K17" s="5" t="s">
        <v>13</v>
      </c>
      <c r="L17" s="7">
        <v>2</v>
      </c>
      <c r="M17" s="7">
        <v>67</v>
      </c>
      <c r="N17" s="8">
        <v>33.5</v>
      </c>
      <c r="O17" s="7">
        <v>33</v>
      </c>
      <c r="P17" s="7">
        <v>34</v>
      </c>
    </row>
    <row r="18" spans="11:16" x14ac:dyDescent="0.25">
      <c r="K18" s="5" t="s">
        <v>14</v>
      </c>
      <c r="L18" s="7">
        <v>2</v>
      </c>
      <c r="M18" s="7">
        <v>62</v>
      </c>
      <c r="N18" s="8">
        <v>31</v>
      </c>
      <c r="O18" s="7">
        <v>31</v>
      </c>
      <c r="P18" s="7">
        <v>31</v>
      </c>
    </row>
    <row r="19" spans="11:16" x14ac:dyDescent="0.25">
      <c r="K19" s="5" t="s">
        <v>18</v>
      </c>
      <c r="L19" s="7">
        <v>1</v>
      </c>
      <c r="M19" s="7">
        <v>7</v>
      </c>
      <c r="N19" s="8">
        <v>7</v>
      </c>
      <c r="O19" s="7">
        <v>7</v>
      </c>
      <c r="P19" s="7">
        <v>7</v>
      </c>
    </row>
    <row r="20" spans="11:16" x14ac:dyDescent="0.25">
      <c r="K20" s="5" t="s">
        <v>15</v>
      </c>
      <c r="L20" s="7">
        <v>1</v>
      </c>
      <c r="M20" s="7">
        <v>27</v>
      </c>
      <c r="N20" s="8">
        <v>27</v>
      </c>
      <c r="O20" s="7">
        <v>27</v>
      </c>
      <c r="P20" s="7">
        <v>27</v>
      </c>
    </row>
    <row r="21" spans="11:16" x14ac:dyDescent="0.25">
      <c r="K21" s="5" t="s">
        <v>16</v>
      </c>
      <c r="L21" s="7">
        <v>1</v>
      </c>
      <c r="M21" s="7">
        <v>28</v>
      </c>
      <c r="N21" s="8">
        <v>28</v>
      </c>
      <c r="O21" s="7">
        <v>28</v>
      </c>
      <c r="P21" s="7">
        <v>28</v>
      </c>
    </row>
    <row r="22" spans="11:16" x14ac:dyDescent="0.25">
      <c r="K22" s="5" t="s">
        <v>19</v>
      </c>
      <c r="L22" s="7">
        <v>4</v>
      </c>
      <c r="M22" s="7">
        <v>24</v>
      </c>
      <c r="N22" s="8">
        <v>6</v>
      </c>
      <c r="O22" s="7">
        <v>1</v>
      </c>
      <c r="P22" s="7">
        <v>8</v>
      </c>
    </row>
    <row r="23" spans="11:16" x14ac:dyDescent="0.25">
      <c r="K23" s="4" t="s">
        <v>20</v>
      </c>
      <c r="L23" s="7">
        <v>26</v>
      </c>
      <c r="M23" s="7">
        <v>579</v>
      </c>
      <c r="N23" s="8">
        <v>22.26923076923077</v>
      </c>
      <c r="O23" s="7">
        <v>1</v>
      </c>
      <c r="P23" s="7">
        <v>33</v>
      </c>
    </row>
    <row r="24" spans="11:16" x14ac:dyDescent="0.25">
      <c r="K24" s="5" t="s">
        <v>21</v>
      </c>
      <c r="L24" s="7">
        <v>1</v>
      </c>
      <c r="M24" s="7">
        <v>19</v>
      </c>
      <c r="N24" s="8">
        <v>19</v>
      </c>
      <c r="O24" s="7">
        <v>19</v>
      </c>
      <c r="P24" s="7">
        <v>19</v>
      </c>
    </row>
    <row r="25" spans="11:16" x14ac:dyDescent="0.25">
      <c r="K25" s="5" t="s">
        <v>22</v>
      </c>
      <c r="L25" s="7">
        <v>1</v>
      </c>
      <c r="M25" s="7">
        <v>15</v>
      </c>
      <c r="N25" s="8">
        <v>15</v>
      </c>
      <c r="O25" s="7">
        <v>15</v>
      </c>
      <c r="P25" s="7">
        <v>15</v>
      </c>
    </row>
    <row r="26" spans="11:16" x14ac:dyDescent="0.25">
      <c r="K26" s="5" t="s">
        <v>9</v>
      </c>
      <c r="L26" s="7">
        <v>2</v>
      </c>
      <c r="M26" s="7">
        <v>53</v>
      </c>
      <c r="N26" s="8">
        <v>26.5</v>
      </c>
      <c r="O26" s="7">
        <v>26</v>
      </c>
      <c r="P26" s="7">
        <v>27</v>
      </c>
    </row>
    <row r="27" spans="11:16" x14ac:dyDescent="0.25">
      <c r="K27" s="5" t="s">
        <v>23</v>
      </c>
      <c r="L27" s="7">
        <v>1</v>
      </c>
      <c r="M27" s="7">
        <v>29</v>
      </c>
      <c r="N27" s="8">
        <v>29</v>
      </c>
      <c r="O27" s="7">
        <v>29</v>
      </c>
      <c r="P27" s="7">
        <v>29</v>
      </c>
    </row>
    <row r="28" spans="11:16" x14ac:dyDescent="0.25">
      <c r="K28" s="5" t="s">
        <v>10</v>
      </c>
      <c r="L28" s="7">
        <v>2</v>
      </c>
      <c r="M28" s="7">
        <v>56</v>
      </c>
      <c r="N28" s="8">
        <v>28</v>
      </c>
      <c r="O28" s="7">
        <v>28</v>
      </c>
      <c r="P28" s="7">
        <v>28</v>
      </c>
    </row>
    <row r="29" spans="11:16" x14ac:dyDescent="0.25">
      <c r="K29" s="5" t="s">
        <v>24</v>
      </c>
      <c r="L29" s="7">
        <v>2</v>
      </c>
      <c r="M29" s="7">
        <v>43</v>
      </c>
      <c r="N29" s="8">
        <v>21.5</v>
      </c>
      <c r="O29" s="7">
        <v>21</v>
      </c>
      <c r="P29" s="7">
        <v>22</v>
      </c>
    </row>
    <row r="30" spans="11:16" x14ac:dyDescent="0.25">
      <c r="K30" s="6" t="s">
        <v>159</v>
      </c>
      <c r="L30" s="7">
        <v>1</v>
      </c>
      <c r="M30" s="7">
        <v>22</v>
      </c>
      <c r="N30" s="8">
        <v>22</v>
      </c>
      <c r="O30" s="7">
        <v>22</v>
      </c>
      <c r="P30" s="7">
        <v>22</v>
      </c>
    </row>
    <row r="31" spans="11:16" x14ac:dyDescent="0.25">
      <c r="K31" s="6" t="s">
        <v>106</v>
      </c>
      <c r="L31" s="7">
        <v>1</v>
      </c>
      <c r="M31" s="7">
        <v>21</v>
      </c>
      <c r="N31" s="8">
        <v>21</v>
      </c>
      <c r="O31" s="7">
        <v>21</v>
      </c>
      <c r="P31" s="7">
        <v>21</v>
      </c>
    </row>
    <row r="32" spans="11:16" x14ac:dyDescent="0.25">
      <c r="K32" s="5" t="s">
        <v>11</v>
      </c>
      <c r="L32" s="7">
        <v>2</v>
      </c>
      <c r="M32" s="7">
        <v>54</v>
      </c>
      <c r="N32" s="8">
        <v>27</v>
      </c>
      <c r="O32" s="7">
        <v>27</v>
      </c>
      <c r="P32" s="7">
        <v>27</v>
      </c>
    </row>
    <row r="33" spans="11:16" x14ac:dyDescent="0.25">
      <c r="K33" s="5" t="s">
        <v>25</v>
      </c>
      <c r="L33" s="7">
        <v>1</v>
      </c>
      <c r="M33" s="7">
        <v>19</v>
      </c>
      <c r="N33" s="8">
        <v>19</v>
      </c>
      <c r="O33" s="7">
        <v>19</v>
      </c>
      <c r="P33" s="7">
        <v>19</v>
      </c>
    </row>
    <row r="34" spans="11:16" x14ac:dyDescent="0.25">
      <c r="K34" s="5" t="s">
        <v>12</v>
      </c>
      <c r="L34" s="7">
        <v>2</v>
      </c>
      <c r="M34" s="7">
        <v>48</v>
      </c>
      <c r="N34" s="8">
        <v>24</v>
      </c>
      <c r="O34" s="7">
        <v>24</v>
      </c>
      <c r="P34" s="7">
        <v>24</v>
      </c>
    </row>
    <row r="35" spans="11:16" x14ac:dyDescent="0.25">
      <c r="K35" s="5" t="s">
        <v>13</v>
      </c>
      <c r="L35" s="7">
        <v>2</v>
      </c>
      <c r="M35" s="7">
        <v>62</v>
      </c>
      <c r="N35" s="8">
        <v>31</v>
      </c>
      <c r="O35" s="7">
        <v>31</v>
      </c>
      <c r="P35" s="7">
        <v>31</v>
      </c>
    </row>
    <row r="36" spans="11:16" x14ac:dyDescent="0.25">
      <c r="K36" s="5" t="s">
        <v>27</v>
      </c>
      <c r="L36" s="7">
        <v>1</v>
      </c>
      <c r="M36" s="7">
        <v>17</v>
      </c>
      <c r="N36" s="8">
        <v>17</v>
      </c>
      <c r="O36" s="7">
        <v>17</v>
      </c>
      <c r="P36" s="7">
        <v>17</v>
      </c>
    </row>
    <row r="37" spans="11:16" x14ac:dyDescent="0.25">
      <c r="K37" s="5" t="s">
        <v>26</v>
      </c>
      <c r="L37" s="7">
        <v>1</v>
      </c>
      <c r="M37" s="7">
        <v>24</v>
      </c>
      <c r="N37" s="8">
        <v>24</v>
      </c>
      <c r="O37" s="7">
        <v>24</v>
      </c>
      <c r="P37" s="7">
        <v>24</v>
      </c>
    </row>
    <row r="38" spans="11:16" x14ac:dyDescent="0.25">
      <c r="K38" s="5" t="s">
        <v>14</v>
      </c>
      <c r="L38" s="7">
        <v>1</v>
      </c>
      <c r="M38" s="7">
        <v>33</v>
      </c>
      <c r="N38" s="8">
        <v>33</v>
      </c>
      <c r="O38" s="7">
        <v>33</v>
      </c>
      <c r="P38" s="7">
        <v>33</v>
      </c>
    </row>
    <row r="39" spans="11:16" x14ac:dyDescent="0.25">
      <c r="K39" s="5" t="s">
        <v>18</v>
      </c>
      <c r="L39" s="7">
        <v>1</v>
      </c>
      <c r="M39" s="7">
        <v>13</v>
      </c>
      <c r="N39" s="8">
        <v>13</v>
      </c>
      <c r="O39" s="7">
        <v>13</v>
      </c>
      <c r="P39" s="7">
        <v>13</v>
      </c>
    </row>
    <row r="40" spans="11:16" x14ac:dyDescent="0.25">
      <c r="K40" s="5" t="s">
        <v>28</v>
      </c>
      <c r="L40" s="7">
        <v>1</v>
      </c>
      <c r="M40" s="7">
        <v>25</v>
      </c>
      <c r="N40" s="8">
        <v>25</v>
      </c>
      <c r="O40" s="7">
        <v>25</v>
      </c>
      <c r="P40" s="7">
        <v>25</v>
      </c>
    </row>
    <row r="41" spans="11:16" x14ac:dyDescent="0.25">
      <c r="K41" s="5" t="s">
        <v>29</v>
      </c>
      <c r="L41" s="7">
        <v>1</v>
      </c>
      <c r="M41" s="7">
        <v>23</v>
      </c>
      <c r="N41" s="8">
        <v>23</v>
      </c>
      <c r="O41" s="7">
        <v>23</v>
      </c>
      <c r="P41" s="7">
        <v>23</v>
      </c>
    </row>
    <row r="42" spans="11:16" x14ac:dyDescent="0.25">
      <c r="K42" s="5" t="s">
        <v>15</v>
      </c>
      <c r="L42" s="7">
        <v>1</v>
      </c>
      <c r="M42" s="7">
        <v>19</v>
      </c>
      <c r="N42" s="8">
        <v>19</v>
      </c>
      <c r="O42" s="7">
        <v>19</v>
      </c>
      <c r="P42" s="7">
        <v>19</v>
      </c>
    </row>
    <row r="43" spans="11:16" x14ac:dyDescent="0.25">
      <c r="K43" s="5" t="s">
        <v>16</v>
      </c>
      <c r="L43" s="7">
        <v>1</v>
      </c>
      <c r="M43" s="7">
        <v>19</v>
      </c>
      <c r="N43" s="8">
        <v>19</v>
      </c>
      <c r="O43" s="7">
        <v>19</v>
      </c>
      <c r="P43" s="7">
        <v>19</v>
      </c>
    </row>
    <row r="44" spans="11:16" x14ac:dyDescent="0.25">
      <c r="K44" s="5" t="s">
        <v>19</v>
      </c>
      <c r="L44" s="7">
        <v>2</v>
      </c>
      <c r="M44" s="7">
        <v>8</v>
      </c>
      <c r="N44" s="8">
        <v>4</v>
      </c>
      <c r="O44" s="7">
        <v>1</v>
      </c>
      <c r="P44" s="7">
        <v>7</v>
      </c>
    </row>
    <row r="45" spans="11:16" x14ac:dyDescent="0.25">
      <c r="K45" s="4" t="s">
        <v>30</v>
      </c>
      <c r="L45" s="7">
        <v>28</v>
      </c>
      <c r="M45" s="7">
        <v>595</v>
      </c>
      <c r="N45" s="8">
        <v>21.25</v>
      </c>
      <c r="O45" s="7">
        <v>11</v>
      </c>
      <c r="P45" s="7">
        <v>26</v>
      </c>
    </row>
    <row r="46" spans="11:16" x14ac:dyDescent="0.25">
      <c r="K46" s="5" t="s">
        <v>21</v>
      </c>
      <c r="L46" s="7">
        <v>1</v>
      </c>
      <c r="M46" s="7">
        <v>23</v>
      </c>
      <c r="N46" s="8">
        <v>23</v>
      </c>
      <c r="O46" s="7">
        <v>23</v>
      </c>
      <c r="P46" s="7">
        <v>23</v>
      </c>
    </row>
    <row r="47" spans="11:16" x14ac:dyDescent="0.25">
      <c r="K47" s="5" t="s">
        <v>22</v>
      </c>
      <c r="L47" s="7">
        <v>2</v>
      </c>
      <c r="M47" s="7">
        <v>42</v>
      </c>
      <c r="N47" s="8">
        <v>21</v>
      </c>
      <c r="O47" s="7">
        <v>20</v>
      </c>
      <c r="P47" s="7">
        <v>22</v>
      </c>
    </row>
    <row r="48" spans="11:16" x14ac:dyDescent="0.25">
      <c r="K48" s="5" t="s">
        <v>9</v>
      </c>
      <c r="L48" s="7">
        <v>1</v>
      </c>
      <c r="M48" s="7">
        <v>15</v>
      </c>
      <c r="N48" s="8">
        <v>15</v>
      </c>
      <c r="O48" s="7">
        <v>15</v>
      </c>
      <c r="P48" s="7">
        <v>15</v>
      </c>
    </row>
    <row r="49" spans="11:16" x14ac:dyDescent="0.25">
      <c r="K49" s="5" t="s">
        <v>31</v>
      </c>
      <c r="L49" s="7">
        <v>1</v>
      </c>
      <c r="M49" s="7">
        <v>20</v>
      </c>
      <c r="N49" s="8">
        <v>20</v>
      </c>
      <c r="O49" s="7">
        <v>20</v>
      </c>
      <c r="P49" s="7">
        <v>20</v>
      </c>
    </row>
    <row r="50" spans="11:16" x14ac:dyDescent="0.25">
      <c r="K50" s="5" t="s">
        <v>23</v>
      </c>
      <c r="L50" s="7">
        <v>1</v>
      </c>
      <c r="M50" s="7">
        <v>22</v>
      </c>
      <c r="N50" s="8">
        <v>22</v>
      </c>
      <c r="O50" s="7">
        <v>22</v>
      </c>
      <c r="P50" s="7">
        <v>22</v>
      </c>
    </row>
    <row r="51" spans="11:16" x14ac:dyDescent="0.25">
      <c r="K51" s="5" t="s">
        <v>32</v>
      </c>
      <c r="L51" s="7">
        <v>2</v>
      </c>
      <c r="M51" s="7">
        <v>44</v>
      </c>
      <c r="N51" s="8">
        <v>22</v>
      </c>
      <c r="O51" s="7">
        <v>21</v>
      </c>
      <c r="P51" s="7">
        <v>23</v>
      </c>
    </row>
    <row r="52" spans="11:16" x14ac:dyDescent="0.25">
      <c r="K52" s="5" t="s">
        <v>10</v>
      </c>
      <c r="L52" s="7">
        <v>1</v>
      </c>
      <c r="M52" s="7">
        <v>23</v>
      </c>
      <c r="N52" s="8">
        <v>23</v>
      </c>
      <c r="O52" s="7">
        <v>23</v>
      </c>
      <c r="P52" s="7">
        <v>23</v>
      </c>
    </row>
    <row r="53" spans="11:16" x14ac:dyDescent="0.25">
      <c r="K53" s="5" t="s">
        <v>24</v>
      </c>
      <c r="L53" s="7">
        <v>1</v>
      </c>
      <c r="M53" s="7">
        <v>19</v>
      </c>
      <c r="N53" s="8">
        <v>19</v>
      </c>
      <c r="O53" s="7">
        <v>19</v>
      </c>
      <c r="P53" s="7">
        <v>19</v>
      </c>
    </row>
    <row r="54" spans="11:16" x14ac:dyDescent="0.25">
      <c r="K54" s="6" t="s">
        <v>160</v>
      </c>
      <c r="L54" s="7">
        <v>1</v>
      </c>
      <c r="M54" s="7">
        <v>19</v>
      </c>
      <c r="N54" s="8">
        <v>19</v>
      </c>
      <c r="O54" s="7">
        <v>19</v>
      </c>
      <c r="P54" s="7">
        <v>19</v>
      </c>
    </row>
    <row r="55" spans="11:16" x14ac:dyDescent="0.25">
      <c r="K55" s="5" t="s">
        <v>34</v>
      </c>
      <c r="L55" s="7">
        <v>2</v>
      </c>
      <c r="M55" s="7">
        <v>45</v>
      </c>
      <c r="N55" s="8">
        <v>22.5</v>
      </c>
      <c r="O55" s="7">
        <v>22</v>
      </c>
      <c r="P55" s="7">
        <v>23</v>
      </c>
    </row>
    <row r="56" spans="11:16" x14ac:dyDescent="0.25">
      <c r="K56" s="6" t="s">
        <v>186</v>
      </c>
      <c r="L56" s="7">
        <v>1</v>
      </c>
      <c r="M56" s="7">
        <v>22</v>
      </c>
      <c r="N56" s="8">
        <v>22</v>
      </c>
      <c r="O56" s="7">
        <v>22</v>
      </c>
      <c r="P56" s="7">
        <v>22</v>
      </c>
    </row>
    <row r="57" spans="11:16" x14ac:dyDescent="0.25">
      <c r="K57" s="6" t="s">
        <v>185</v>
      </c>
      <c r="L57" s="7">
        <v>1</v>
      </c>
      <c r="M57" s="7">
        <v>23</v>
      </c>
      <c r="N57" s="8">
        <v>23</v>
      </c>
      <c r="O57" s="7">
        <v>23</v>
      </c>
      <c r="P57" s="7">
        <v>23</v>
      </c>
    </row>
    <row r="58" spans="11:16" x14ac:dyDescent="0.25">
      <c r="K58" s="5" t="s">
        <v>33</v>
      </c>
      <c r="L58" s="7">
        <v>2</v>
      </c>
      <c r="M58" s="7">
        <v>39</v>
      </c>
      <c r="N58" s="8">
        <v>19.5</v>
      </c>
      <c r="O58" s="7">
        <v>19</v>
      </c>
      <c r="P58" s="7">
        <v>20</v>
      </c>
    </row>
    <row r="59" spans="11:16" x14ac:dyDescent="0.25">
      <c r="K59" s="5" t="s">
        <v>25</v>
      </c>
      <c r="L59" s="7">
        <v>1</v>
      </c>
      <c r="M59" s="7">
        <v>25</v>
      </c>
      <c r="N59" s="8">
        <v>25</v>
      </c>
      <c r="O59" s="7">
        <v>25</v>
      </c>
      <c r="P59" s="7">
        <v>25</v>
      </c>
    </row>
    <row r="60" spans="11:16" x14ac:dyDescent="0.25">
      <c r="K60" s="5" t="s">
        <v>35</v>
      </c>
      <c r="L60" s="7">
        <v>2</v>
      </c>
      <c r="M60" s="7">
        <v>50</v>
      </c>
      <c r="N60" s="8">
        <v>25</v>
      </c>
      <c r="O60" s="7">
        <v>25</v>
      </c>
      <c r="P60" s="7">
        <v>25</v>
      </c>
    </row>
    <row r="61" spans="11:16" x14ac:dyDescent="0.25">
      <c r="K61" s="5" t="s">
        <v>37</v>
      </c>
      <c r="L61" s="7">
        <v>1</v>
      </c>
      <c r="M61" s="7">
        <v>25</v>
      </c>
      <c r="N61" s="8">
        <v>25</v>
      </c>
      <c r="O61" s="7">
        <v>25</v>
      </c>
      <c r="P61" s="7">
        <v>25</v>
      </c>
    </row>
    <row r="62" spans="11:16" x14ac:dyDescent="0.25">
      <c r="K62" s="5" t="s">
        <v>27</v>
      </c>
      <c r="L62" s="7">
        <v>1</v>
      </c>
      <c r="M62" s="7">
        <v>21</v>
      </c>
      <c r="N62" s="8">
        <v>21</v>
      </c>
      <c r="O62" s="7">
        <v>21</v>
      </c>
      <c r="P62" s="7">
        <v>21</v>
      </c>
    </row>
    <row r="63" spans="11:16" x14ac:dyDescent="0.25">
      <c r="K63" s="5" t="s">
        <v>36</v>
      </c>
      <c r="L63" s="7">
        <v>1</v>
      </c>
      <c r="M63" s="7">
        <v>22</v>
      </c>
      <c r="N63" s="8">
        <v>22</v>
      </c>
      <c r="O63" s="7">
        <v>22</v>
      </c>
      <c r="P63" s="7">
        <v>22</v>
      </c>
    </row>
    <row r="64" spans="11:16" x14ac:dyDescent="0.25">
      <c r="K64" s="5" t="s">
        <v>26</v>
      </c>
      <c r="L64" s="7">
        <v>3</v>
      </c>
      <c r="M64" s="7">
        <v>71</v>
      </c>
      <c r="N64" s="8">
        <v>23.666666666666668</v>
      </c>
      <c r="O64" s="7">
        <v>23</v>
      </c>
      <c r="P64" s="7">
        <v>24</v>
      </c>
    </row>
    <row r="65" spans="11:16" x14ac:dyDescent="0.25">
      <c r="K65" s="5" t="s">
        <v>38</v>
      </c>
      <c r="L65" s="7">
        <v>1</v>
      </c>
      <c r="M65" s="7">
        <v>26</v>
      </c>
      <c r="N65" s="8">
        <v>26</v>
      </c>
      <c r="O65" s="7">
        <v>26</v>
      </c>
      <c r="P65" s="7">
        <v>26</v>
      </c>
    </row>
    <row r="66" spans="11:16" x14ac:dyDescent="0.25">
      <c r="K66" s="5" t="s">
        <v>39</v>
      </c>
      <c r="L66" s="7">
        <v>1</v>
      </c>
      <c r="M66" s="7">
        <v>16</v>
      </c>
      <c r="N66" s="8">
        <v>16</v>
      </c>
      <c r="O66" s="7">
        <v>16</v>
      </c>
      <c r="P66" s="7">
        <v>16</v>
      </c>
    </row>
    <row r="67" spans="11:16" x14ac:dyDescent="0.25">
      <c r="K67" s="5" t="s">
        <v>40</v>
      </c>
      <c r="L67" s="7">
        <v>2</v>
      </c>
      <c r="M67" s="7">
        <v>24</v>
      </c>
      <c r="N67" s="8">
        <v>12</v>
      </c>
      <c r="O67" s="7">
        <v>11</v>
      </c>
      <c r="P67" s="7">
        <v>13</v>
      </c>
    </row>
    <row r="68" spans="11:16" x14ac:dyDescent="0.25">
      <c r="K68" s="5" t="s">
        <v>28</v>
      </c>
      <c r="L68" s="7">
        <v>1</v>
      </c>
      <c r="M68" s="7">
        <v>23</v>
      </c>
      <c r="N68" s="8">
        <v>23</v>
      </c>
      <c r="O68" s="7">
        <v>23</v>
      </c>
      <c r="P68" s="7">
        <v>23</v>
      </c>
    </row>
    <row r="69" spans="11:16" x14ac:dyDescent="0.25">
      <c r="K69" s="4" t="s">
        <v>41</v>
      </c>
      <c r="L69" s="7">
        <v>19</v>
      </c>
      <c r="M69" s="7">
        <v>458</v>
      </c>
      <c r="N69" s="8">
        <v>24.105263157894736</v>
      </c>
      <c r="O69" s="7">
        <v>6</v>
      </c>
      <c r="P69" s="7">
        <v>33</v>
      </c>
    </row>
    <row r="70" spans="11:16" x14ac:dyDescent="0.25">
      <c r="K70" s="5" t="s">
        <v>9</v>
      </c>
      <c r="L70" s="7">
        <v>3</v>
      </c>
      <c r="M70" s="7">
        <v>70</v>
      </c>
      <c r="N70" s="8">
        <v>23.333333333333332</v>
      </c>
      <c r="O70" s="7">
        <v>20</v>
      </c>
      <c r="P70" s="7">
        <v>25</v>
      </c>
    </row>
    <row r="71" spans="11:16" x14ac:dyDescent="0.25">
      <c r="K71" s="5" t="s">
        <v>10</v>
      </c>
      <c r="L71" s="7">
        <v>2</v>
      </c>
      <c r="M71" s="7">
        <v>53</v>
      </c>
      <c r="N71" s="8">
        <v>26.5</v>
      </c>
      <c r="O71" s="7">
        <v>26</v>
      </c>
      <c r="P71" s="7">
        <v>27</v>
      </c>
    </row>
    <row r="72" spans="11:16" x14ac:dyDescent="0.25">
      <c r="K72" s="5" t="s">
        <v>42</v>
      </c>
      <c r="L72" s="7">
        <v>1</v>
      </c>
      <c r="M72" s="7">
        <v>23</v>
      </c>
      <c r="N72" s="8">
        <v>23</v>
      </c>
      <c r="O72" s="7">
        <v>23</v>
      </c>
      <c r="P72" s="7">
        <v>23</v>
      </c>
    </row>
    <row r="73" spans="11:16" x14ac:dyDescent="0.25">
      <c r="K73" s="5" t="s">
        <v>11</v>
      </c>
      <c r="L73" s="7">
        <v>2</v>
      </c>
      <c r="M73" s="7">
        <v>54</v>
      </c>
      <c r="N73" s="8">
        <v>27</v>
      </c>
      <c r="O73" s="7">
        <v>26</v>
      </c>
      <c r="P73" s="7">
        <v>28</v>
      </c>
    </row>
    <row r="74" spans="11:16" x14ac:dyDescent="0.25">
      <c r="K74" s="5" t="s">
        <v>12</v>
      </c>
      <c r="L74" s="7">
        <v>2</v>
      </c>
      <c r="M74" s="7">
        <v>65</v>
      </c>
      <c r="N74" s="8">
        <v>32.5</v>
      </c>
      <c r="O74" s="7">
        <v>32</v>
      </c>
      <c r="P74" s="7">
        <v>33</v>
      </c>
    </row>
    <row r="75" spans="11:16" x14ac:dyDescent="0.25">
      <c r="K75" s="5" t="s">
        <v>13</v>
      </c>
      <c r="L75" s="7">
        <v>2</v>
      </c>
      <c r="M75" s="7">
        <v>54</v>
      </c>
      <c r="N75" s="8">
        <v>27</v>
      </c>
      <c r="O75" s="7">
        <v>27</v>
      </c>
      <c r="P75" s="7">
        <v>27</v>
      </c>
    </row>
    <row r="76" spans="11:16" x14ac:dyDescent="0.25">
      <c r="K76" s="5" t="s">
        <v>26</v>
      </c>
      <c r="L76" s="7">
        <v>1</v>
      </c>
      <c r="M76" s="7">
        <v>25</v>
      </c>
      <c r="N76" s="8">
        <v>25</v>
      </c>
      <c r="O76" s="7">
        <v>25</v>
      </c>
      <c r="P76" s="7">
        <v>25</v>
      </c>
    </row>
    <row r="77" spans="11:16" x14ac:dyDescent="0.25">
      <c r="K77" s="5" t="s">
        <v>14</v>
      </c>
      <c r="L77" s="7">
        <v>2</v>
      </c>
      <c r="M77" s="7">
        <v>60</v>
      </c>
      <c r="N77" s="8">
        <v>30</v>
      </c>
      <c r="O77" s="7">
        <v>30</v>
      </c>
      <c r="P77" s="7">
        <v>30</v>
      </c>
    </row>
    <row r="78" spans="11:16" x14ac:dyDescent="0.25">
      <c r="K78" s="5" t="s">
        <v>18</v>
      </c>
      <c r="L78" s="7">
        <v>2</v>
      </c>
      <c r="M78" s="7">
        <v>17</v>
      </c>
      <c r="N78" s="8">
        <v>8.5</v>
      </c>
      <c r="O78" s="7">
        <v>6</v>
      </c>
      <c r="P78" s="7">
        <v>11</v>
      </c>
    </row>
    <row r="79" spans="11:16" x14ac:dyDescent="0.25">
      <c r="K79" s="5" t="s">
        <v>15</v>
      </c>
      <c r="L79" s="7">
        <v>1</v>
      </c>
      <c r="M79" s="7">
        <v>20</v>
      </c>
      <c r="N79" s="8">
        <v>20</v>
      </c>
      <c r="O79" s="7">
        <v>20</v>
      </c>
      <c r="P79" s="7">
        <v>20</v>
      </c>
    </row>
    <row r="80" spans="11:16" x14ac:dyDescent="0.25">
      <c r="K80" s="5" t="s">
        <v>16</v>
      </c>
      <c r="L80" s="7">
        <v>1</v>
      </c>
      <c r="M80" s="7">
        <v>17</v>
      </c>
      <c r="N80" s="8">
        <v>17</v>
      </c>
      <c r="O80" s="7">
        <v>17</v>
      </c>
      <c r="P80" s="7">
        <v>17</v>
      </c>
    </row>
    <row r="81" spans="11:16" x14ac:dyDescent="0.25">
      <c r="K81" s="4" t="s">
        <v>43</v>
      </c>
      <c r="L81" s="7">
        <v>24</v>
      </c>
      <c r="M81" s="7">
        <v>548</v>
      </c>
      <c r="N81" s="8">
        <v>22.833333333333332</v>
      </c>
      <c r="O81" s="7">
        <v>18</v>
      </c>
      <c r="P81" s="7">
        <v>31</v>
      </c>
    </row>
    <row r="82" spans="11:16" x14ac:dyDescent="0.25">
      <c r="K82" s="5" t="s">
        <v>21</v>
      </c>
      <c r="L82" s="7">
        <v>2</v>
      </c>
      <c r="M82" s="7">
        <v>50</v>
      </c>
      <c r="N82" s="8">
        <v>25</v>
      </c>
      <c r="O82" s="7">
        <v>25</v>
      </c>
      <c r="P82" s="7">
        <v>25</v>
      </c>
    </row>
    <row r="83" spans="11:16" x14ac:dyDescent="0.25">
      <c r="K83" s="5" t="s">
        <v>9</v>
      </c>
      <c r="L83" s="7">
        <v>1</v>
      </c>
      <c r="M83" s="7">
        <v>24</v>
      </c>
      <c r="N83" s="8">
        <v>24</v>
      </c>
      <c r="O83" s="7">
        <v>24</v>
      </c>
      <c r="P83" s="7">
        <v>24</v>
      </c>
    </row>
    <row r="84" spans="11:16" x14ac:dyDescent="0.25">
      <c r="K84" s="5" t="s">
        <v>44</v>
      </c>
      <c r="L84" s="7">
        <v>1</v>
      </c>
      <c r="M84" s="7">
        <v>19</v>
      </c>
      <c r="N84" s="8">
        <v>19</v>
      </c>
      <c r="O84" s="7">
        <v>19</v>
      </c>
      <c r="P84" s="7">
        <v>19</v>
      </c>
    </row>
    <row r="85" spans="11:16" x14ac:dyDescent="0.25">
      <c r="K85" s="5" t="s">
        <v>23</v>
      </c>
      <c r="L85" s="7">
        <v>2</v>
      </c>
      <c r="M85" s="7">
        <v>38</v>
      </c>
      <c r="N85" s="8">
        <v>19</v>
      </c>
      <c r="O85" s="7">
        <v>18</v>
      </c>
      <c r="P85" s="7">
        <v>20</v>
      </c>
    </row>
    <row r="86" spans="11:16" x14ac:dyDescent="0.25">
      <c r="K86" s="5" t="s">
        <v>10</v>
      </c>
      <c r="L86" s="7">
        <v>1</v>
      </c>
      <c r="M86" s="7">
        <v>19</v>
      </c>
      <c r="N86" s="8">
        <v>19</v>
      </c>
      <c r="O86" s="7">
        <v>19</v>
      </c>
      <c r="P86" s="7">
        <v>19</v>
      </c>
    </row>
    <row r="87" spans="11:16" x14ac:dyDescent="0.25">
      <c r="K87" s="5" t="s">
        <v>24</v>
      </c>
      <c r="L87" s="7">
        <v>2</v>
      </c>
      <c r="M87" s="7">
        <v>45</v>
      </c>
      <c r="N87" s="8">
        <v>22.5</v>
      </c>
      <c r="O87" s="7">
        <v>22</v>
      </c>
      <c r="P87" s="7">
        <v>23</v>
      </c>
    </row>
    <row r="88" spans="11:16" x14ac:dyDescent="0.25">
      <c r="K88" s="6" t="s">
        <v>161</v>
      </c>
      <c r="L88" s="7">
        <v>1</v>
      </c>
      <c r="M88" s="7">
        <v>23</v>
      </c>
      <c r="N88" s="8">
        <v>23</v>
      </c>
      <c r="O88" s="7">
        <v>23</v>
      </c>
      <c r="P88" s="7">
        <v>23</v>
      </c>
    </row>
    <row r="89" spans="11:16" x14ac:dyDescent="0.25">
      <c r="K89" s="6" t="s">
        <v>162</v>
      </c>
      <c r="L89" s="7">
        <v>1</v>
      </c>
      <c r="M89" s="7">
        <v>22</v>
      </c>
      <c r="N89" s="8">
        <v>22</v>
      </c>
      <c r="O89" s="7">
        <v>22</v>
      </c>
      <c r="P89" s="7">
        <v>22</v>
      </c>
    </row>
    <row r="90" spans="11:16" x14ac:dyDescent="0.25">
      <c r="K90" s="5" t="s">
        <v>11</v>
      </c>
      <c r="L90" s="7">
        <v>1</v>
      </c>
      <c r="M90" s="7">
        <v>25</v>
      </c>
      <c r="N90" s="8">
        <v>25</v>
      </c>
      <c r="O90" s="7">
        <v>25</v>
      </c>
      <c r="P90" s="7">
        <v>25</v>
      </c>
    </row>
    <row r="91" spans="11:16" x14ac:dyDescent="0.25">
      <c r="K91" s="5" t="s">
        <v>33</v>
      </c>
      <c r="L91" s="7">
        <v>1</v>
      </c>
      <c r="M91" s="7">
        <v>21</v>
      </c>
      <c r="N91" s="8">
        <v>21</v>
      </c>
      <c r="O91" s="7">
        <v>21</v>
      </c>
      <c r="P91" s="7">
        <v>21</v>
      </c>
    </row>
    <row r="92" spans="11:16" x14ac:dyDescent="0.25">
      <c r="K92" s="5" t="s">
        <v>25</v>
      </c>
      <c r="L92" s="7">
        <v>2</v>
      </c>
      <c r="M92" s="7">
        <v>47</v>
      </c>
      <c r="N92" s="8">
        <v>23.5</v>
      </c>
      <c r="O92" s="7">
        <v>23</v>
      </c>
      <c r="P92" s="7">
        <v>24</v>
      </c>
    </row>
    <row r="93" spans="11:16" x14ac:dyDescent="0.25">
      <c r="K93" s="5" t="s">
        <v>12</v>
      </c>
      <c r="L93" s="7">
        <v>1</v>
      </c>
      <c r="M93" s="7">
        <v>26</v>
      </c>
      <c r="N93" s="8">
        <v>26</v>
      </c>
      <c r="O93" s="7">
        <v>26</v>
      </c>
      <c r="P93" s="7">
        <v>26</v>
      </c>
    </row>
    <row r="94" spans="11:16" x14ac:dyDescent="0.25">
      <c r="K94" s="5" t="s">
        <v>13</v>
      </c>
      <c r="L94" s="7">
        <v>2</v>
      </c>
      <c r="M94" s="7">
        <v>61</v>
      </c>
      <c r="N94" s="8">
        <v>30.5</v>
      </c>
      <c r="O94" s="7">
        <v>30</v>
      </c>
      <c r="P94" s="7">
        <v>31</v>
      </c>
    </row>
    <row r="95" spans="11:16" x14ac:dyDescent="0.25">
      <c r="K95" s="5" t="s">
        <v>27</v>
      </c>
      <c r="L95" s="7">
        <v>1</v>
      </c>
      <c r="M95" s="7">
        <v>23</v>
      </c>
      <c r="N95" s="8">
        <v>23</v>
      </c>
      <c r="O95" s="7">
        <v>23</v>
      </c>
      <c r="P95" s="7">
        <v>23</v>
      </c>
    </row>
    <row r="96" spans="11:16" x14ac:dyDescent="0.25">
      <c r="K96" s="5" t="s">
        <v>14</v>
      </c>
      <c r="L96" s="7">
        <v>3</v>
      </c>
      <c r="M96" s="7">
        <v>69</v>
      </c>
      <c r="N96" s="8">
        <v>23</v>
      </c>
      <c r="O96" s="7">
        <v>22</v>
      </c>
      <c r="P96" s="7">
        <v>24</v>
      </c>
    </row>
    <row r="97" spans="11:16" x14ac:dyDescent="0.25">
      <c r="K97" s="5" t="s">
        <v>39</v>
      </c>
      <c r="L97" s="7">
        <v>1</v>
      </c>
      <c r="M97" s="7">
        <v>22</v>
      </c>
      <c r="N97" s="8">
        <v>22</v>
      </c>
      <c r="O97" s="7">
        <v>22</v>
      </c>
      <c r="P97" s="7">
        <v>22</v>
      </c>
    </row>
    <row r="98" spans="11:16" x14ac:dyDescent="0.25">
      <c r="K98" s="5" t="s">
        <v>40</v>
      </c>
      <c r="L98" s="7">
        <v>1</v>
      </c>
      <c r="M98" s="7">
        <v>23</v>
      </c>
      <c r="N98" s="8">
        <v>23</v>
      </c>
      <c r="O98" s="7">
        <v>23</v>
      </c>
      <c r="P98" s="7">
        <v>23</v>
      </c>
    </row>
    <row r="99" spans="11:16" x14ac:dyDescent="0.25">
      <c r="K99" s="5" t="s">
        <v>15</v>
      </c>
      <c r="L99" s="7">
        <v>1</v>
      </c>
      <c r="M99" s="7">
        <v>18</v>
      </c>
      <c r="N99" s="8">
        <v>18</v>
      </c>
      <c r="O99" s="7">
        <v>18</v>
      </c>
      <c r="P99" s="7">
        <v>18</v>
      </c>
    </row>
    <row r="100" spans="11:16" x14ac:dyDescent="0.25">
      <c r="K100" s="5" t="s">
        <v>16</v>
      </c>
      <c r="L100" s="7">
        <v>1</v>
      </c>
      <c r="M100" s="7">
        <v>18</v>
      </c>
      <c r="N100" s="8">
        <v>18</v>
      </c>
      <c r="O100" s="7">
        <v>18</v>
      </c>
      <c r="P100" s="7">
        <v>18</v>
      </c>
    </row>
    <row r="101" spans="11:16" x14ac:dyDescent="0.25">
      <c r="K101" s="4" t="s">
        <v>45</v>
      </c>
      <c r="L101" s="7">
        <v>30</v>
      </c>
      <c r="M101" s="7">
        <v>648</v>
      </c>
      <c r="N101" s="8">
        <v>21.6</v>
      </c>
      <c r="O101" s="7">
        <v>8</v>
      </c>
      <c r="P101" s="7">
        <v>33</v>
      </c>
    </row>
    <row r="102" spans="11:16" x14ac:dyDescent="0.25">
      <c r="K102" s="5" t="s">
        <v>21</v>
      </c>
      <c r="L102" s="7">
        <v>1</v>
      </c>
      <c r="M102" s="7">
        <v>20</v>
      </c>
      <c r="N102" s="8">
        <v>20</v>
      </c>
      <c r="O102" s="7">
        <v>20</v>
      </c>
      <c r="P102" s="7">
        <v>20</v>
      </c>
    </row>
    <row r="103" spans="11:16" x14ac:dyDescent="0.25">
      <c r="K103" s="5" t="s">
        <v>22</v>
      </c>
      <c r="L103" s="7">
        <v>1</v>
      </c>
      <c r="M103" s="7">
        <v>27</v>
      </c>
      <c r="N103" s="8">
        <v>27</v>
      </c>
      <c r="O103" s="7">
        <v>27</v>
      </c>
      <c r="P103" s="7">
        <v>27</v>
      </c>
    </row>
    <row r="104" spans="11:16" x14ac:dyDescent="0.25">
      <c r="K104" s="5" t="s">
        <v>9</v>
      </c>
      <c r="L104" s="7">
        <v>2</v>
      </c>
      <c r="M104" s="7">
        <v>48</v>
      </c>
      <c r="N104" s="8">
        <v>24</v>
      </c>
      <c r="O104" s="7">
        <v>23</v>
      </c>
      <c r="P104" s="7">
        <v>25</v>
      </c>
    </row>
    <row r="105" spans="11:16" x14ac:dyDescent="0.25">
      <c r="K105" s="5" t="s">
        <v>23</v>
      </c>
      <c r="L105" s="7">
        <v>1</v>
      </c>
      <c r="M105" s="7">
        <v>19</v>
      </c>
      <c r="N105" s="8">
        <v>19</v>
      </c>
      <c r="O105" s="7">
        <v>19</v>
      </c>
      <c r="P105" s="7">
        <v>19</v>
      </c>
    </row>
    <row r="106" spans="11:16" x14ac:dyDescent="0.25">
      <c r="K106" s="5" t="s">
        <v>32</v>
      </c>
      <c r="L106" s="7">
        <v>1</v>
      </c>
      <c r="M106" s="7">
        <v>19</v>
      </c>
      <c r="N106" s="8">
        <v>19</v>
      </c>
      <c r="O106" s="7">
        <v>19</v>
      </c>
      <c r="P106" s="7">
        <v>19</v>
      </c>
    </row>
    <row r="107" spans="11:16" x14ac:dyDescent="0.25">
      <c r="K107" s="5" t="s">
        <v>10</v>
      </c>
      <c r="L107" s="7">
        <v>2</v>
      </c>
      <c r="M107" s="7">
        <v>48</v>
      </c>
      <c r="N107" s="8">
        <v>24</v>
      </c>
      <c r="O107" s="7">
        <v>22</v>
      </c>
      <c r="P107" s="7">
        <v>26</v>
      </c>
    </row>
    <row r="108" spans="11:16" x14ac:dyDescent="0.25">
      <c r="K108" s="5" t="s">
        <v>24</v>
      </c>
      <c r="L108" s="7">
        <v>1</v>
      </c>
      <c r="M108" s="7">
        <v>24</v>
      </c>
      <c r="N108" s="8">
        <v>24</v>
      </c>
      <c r="O108" s="7">
        <v>24</v>
      </c>
      <c r="P108" s="7">
        <v>24</v>
      </c>
    </row>
    <row r="109" spans="11:16" x14ac:dyDescent="0.25">
      <c r="K109" s="6" t="s">
        <v>163</v>
      </c>
      <c r="L109" s="7">
        <v>1</v>
      </c>
      <c r="M109" s="7">
        <v>24</v>
      </c>
      <c r="N109" s="8">
        <v>24</v>
      </c>
      <c r="O109" s="7">
        <v>24</v>
      </c>
      <c r="P109" s="7">
        <v>24</v>
      </c>
    </row>
    <row r="110" spans="11:16" x14ac:dyDescent="0.25">
      <c r="K110" s="5" t="s">
        <v>11</v>
      </c>
      <c r="L110" s="7">
        <v>2</v>
      </c>
      <c r="M110" s="7">
        <v>64</v>
      </c>
      <c r="N110" s="8">
        <v>32</v>
      </c>
      <c r="O110" s="7">
        <v>31</v>
      </c>
      <c r="P110" s="7">
        <v>33</v>
      </c>
    </row>
    <row r="111" spans="11:16" x14ac:dyDescent="0.25">
      <c r="K111" s="5" t="s">
        <v>12</v>
      </c>
      <c r="L111" s="7">
        <v>2</v>
      </c>
      <c r="M111" s="7">
        <v>44</v>
      </c>
      <c r="N111" s="8">
        <v>22</v>
      </c>
      <c r="O111" s="7">
        <v>22</v>
      </c>
      <c r="P111" s="7">
        <v>22</v>
      </c>
    </row>
    <row r="112" spans="11:16" x14ac:dyDescent="0.25">
      <c r="K112" s="5" t="s">
        <v>46</v>
      </c>
      <c r="L112" s="7">
        <v>1</v>
      </c>
      <c r="M112" s="7">
        <v>15</v>
      </c>
      <c r="N112" s="8">
        <v>15</v>
      </c>
      <c r="O112" s="7">
        <v>15</v>
      </c>
      <c r="P112" s="7">
        <v>15</v>
      </c>
    </row>
    <row r="113" spans="11:16" x14ac:dyDescent="0.25">
      <c r="K113" s="5" t="s">
        <v>47</v>
      </c>
      <c r="L113" s="7">
        <v>1</v>
      </c>
      <c r="M113" s="7">
        <v>25</v>
      </c>
      <c r="N113" s="8">
        <v>25</v>
      </c>
      <c r="O113" s="7">
        <v>25</v>
      </c>
      <c r="P113" s="7">
        <v>25</v>
      </c>
    </row>
    <row r="114" spans="11:16" x14ac:dyDescent="0.25">
      <c r="K114" s="5" t="s">
        <v>50</v>
      </c>
      <c r="L114" s="7">
        <v>1</v>
      </c>
      <c r="M114" s="7">
        <v>23</v>
      </c>
      <c r="N114" s="8">
        <v>23</v>
      </c>
      <c r="O114" s="7">
        <v>23</v>
      </c>
      <c r="P114" s="7">
        <v>23</v>
      </c>
    </row>
    <row r="115" spans="11:16" x14ac:dyDescent="0.25">
      <c r="K115" s="5" t="s">
        <v>13</v>
      </c>
      <c r="L115" s="7">
        <v>2</v>
      </c>
      <c r="M115" s="7">
        <v>46</v>
      </c>
      <c r="N115" s="8">
        <v>23</v>
      </c>
      <c r="O115" s="7">
        <v>22</v>
      </c>
      <c r="P115" s="7">
        <v>24</v>
      </c>
    </row>
    <row r="116" spans="11:16" x14ac:dyDescent="0.25">
      <c r="K116" s="5" t="s">
        <v>48</v>
      </c>
      <c r="L116" s="7">
        <v>1</v>
      </c>
      <c r="M116" s="7">
        <v>22</v>
      </c>
      <c r="N116" s="8">
        <v>22</v>
      </c>
      <c r="O116" s="7">
        <v>22</v>
      </c>
      <c r="P116" s="7">
        <v>22</v>
      </c>
    </row>
    <row r="117" spans="11:16" x14ac:dyDescent="0.25">
      <c r="K117" s="5" t="s">
        <v>49</v>
      </c>
      <c r="L117" s="7">
        <v>1</v>
      </c>
      <c r="M117" s="7">
        <v>22</v>
      </c>
      <c r="N117" s="8">
        <v>22</v>
      </c>
      <c r="O117" s="7">
        <v>22</v>
      </c>
      <c r="P117" s="7">
        <v>22</v>
      </c>
    </row>
    <row r="118" spans="11:16" x14ac:dyDescent="0.25">
      <c r="K118" s="5" t="s">
        <v>26</v>
      </c>
      <c r="L118" s="7">
        <v>1</v>
      </c>
      <c r="M118" s="7">
        <v>16</v>
      </c>
      <c r="N118" s="8">
        <v>16</v>
      </c>
      <c r="O118" s="7">
        <v>16</v>
      </c>
      <c r="P118" s="7">
        <v>16</v>
      </c>
    </row>
    <row r="119" spans="11:16" x14ac:dyDescent="0.25">
      <c r="K119" s="5" t="s">
        <v>14</v>
      </c>
      <c r="L119" s="7">
        <v>2</v>
      </c>
      <c r="M119" s="7">
        <v>61</v>
      </c>
      <c r="N119" s="8">
        <v>30.5</v>
      </c>
      <c r="O119" s="7">
        <v>30</v>
      </c>
      <c r="P119" s="7">
        <v>31</v>
      </c>
    </row>
    <row r="120" spans="11:16" x14ac:dyDescent="0.25">
      <c r="K120" s="5" t="s">
        <v>51</v>
      </c>
      <c r="L120" s="7">
        <v>1</v>
      </c>
      <c r="M120" s="7">
        <v>22</v>
      </c>
      <c r="N120" s="8">
        <v>22</v>
      </c>
      <c r="O120" s="7">
        <v>22</v>
      </c>
      <c r="P120" s="7">
        <v>22</v>
      </c>
    </row>
    <row r="121" spans="11:16" x14ac:dyDescent="0.25">
      <c r="K121" s="5" t="s">
        <v>18</v>
      </c>
      <c r="L121" s="7">
        <v>1</v>
      </c>
      <c r="M121" s="7">
        <v>8</v>
      </c>
      <c r="N121" s="8">
        <v>8</v>
      </c>
      <c r="O121" s="7">
        <v>8</v>
      </c>
      <c r="P121" s="7">
        <v>8</v>
      </c>
    </row>
    <row r="122" spans="11:16" x14ac:dyDescent="0.25">
      <c r="K122" s="5" t="s">
        <v>28</v>
      </c>
      <c r="L122" s="7">
        <v>1</v>
      </c>
      <c r="M122" s="7">
        <v>21</v>
      </c>
      <c r="N122" s="8">
        <v>21</v>
      </c>
      <c r="O122" s="7">
        <v>21</v>
      </c>
      <c r="P122" s="7">
        <v>21</v>
      </c>
    </row>
    <row r="123" spans="11:16" x14ac:dyDescent="0.25">
      <c r="K123" s="5" t="s">
        <v>29</v>
      </c>
      <c r="L123" s="7">
        <v>1</v>
      </c>
      <c r="M123" s="7">
        <v>18</v>
      </c>
      <c r="N123" s="8">
        <v>18</v>
      </c>
      <c r="O123" s="7">
        <v>18</v>
      </c>
      <c r="P123" s="7">
        <v>18</v>
      </c>
    </row>
    <row r="124" spans="11:16" x14ac:dyDescent="0.25">
      <c r="K124" s="5" t="s">
        <v>15</v>
      </c>
      <c r="L124" s="7">
        <v>1</v>
      </c>
      <c r="M124" s="7">
        <v>17</v>
      </c>
      <c r="N124" s="8">
        <v>17</v>
      </c>
      <c r="O124" s="7">
        <v>17</v>
      </c>
      <c r="P124" s="7">
        <v>17</v>
      </c>
    </row>
    <row r="125" spans="11:16" x14ac:dyDescent="0.25">
      <c r="K125" s="5" t="s">
        <v>16</v>
      </c>
      <c r="L125" s="7">
        <v>1</v>
      </c>
      <c r="M125" s="7">
        <v>11</v>
      </c>
      <c r="N125" s="8">
        <v>11</v>
      </c>
      <c r="O125" s="7">
        <v>11</v>
      </c>
      <c r="P125" s="7">
        <v>11</v>
      </c>
    </row>
    <row r="126" spans="11:16" x14ac:dyDescent="0.25">
      <c r="K126" s="5" t="s">
        <v>19</v>
      </c>
      <c r="L126" s="7">
        <v>1</v>
      </c>
      <c r="M126" s="7">
        <v>8</v>
      </c>
      <c r="N126" s="8">
        <v>8</v>
      </c>
      <c r="O126" s="7">
        <v>8</v>
      </c>
      <c r="P126" s="7">
        <v>8</v>
      </c>
    </row>
    <row r="127" spans="11:16" x14ac:dyDescent="0.25">
      <c r="K127" s="4" t="s">
        <v>52</v>
      </c>
      <c r="L127" s="7">
        <v>29</v>
      </c>
      <c r="M127" s="7">
        <v>761</v>
      </c>
      <c r="N127" s="8">
        <v>26.241379310344829</v>
      </c>
      <c r="O127" s="7">
        <v>11</v>
      </c>
      <c r="P127" s="7">
        <v>32</v>
      </c>
    </row>
    <row r="128" spans="11:16" x14ac:dyDescent="0.25">
      <c r="K128" s="5" t="s">
        <v>9</v>
      </c>
      <c r="L128" s="7">
        <v>4</v>
      </c>
      <c r="M128" s="7">
        <v>110</v>
      </c>
      <c r="N128" s="8">
        <v>27.5</v>
      </c>
      <c r="O128" s="7">
        <v>26</v>
      </c>
      <c r="P128" s="7">
        <v>29</v>
      </c>
    </row>
    <row r="129" spans="11:16" x14ac:dyDescent="0.25">
      <c r="K129" s="5" t="s">
        <v>10</v>
      </c>
      <c r="L129" s="7">
        <v>3</v>
      </c>
      <c r="M129" s="7">
        <v>87</v>
      </c>
      <c r="N129" s="8">
        <v>29</v>
      </c>
      <c r="O129" s="7">
        <v>29</v>
      </c>
      <c r="P129" s="7">
        <v>29</v>
      </c>
    </row>
    <row r="130" spans="11:16" x14ac:dyDescent="0.25">
      <c r="K130" s="5" t="s">
        <v>42</v>
      </c>
      <c r="L130" s="7">
        <v>1</v>
      </c>
      <c r="M130" s="7">
        <v>23</v>
      </c>
      <c r="N130" s="8">
        <v>23</v>
      </c>
      <c r="O130" s="7">
        <v>23</v>
      </c>
      <c r="P130" s="7">
        <v>23</v>
      </c>
    </row>
    <row r="131" spans="11:16" x14ac:dyDescent="0.25">
      <c r="K131" s="5" t="s">
        <v>11</v>
      </c>
      <c r="L131" s="7">
        <v>3</v>
      </c>
      <c r="M131" s="7">
        <v>78</v>
      </c>
      <c r="N131" s="8">
        <v>26</v>
      </c>
      <c r="O131" s="7">
        <v>25</v>
      </c>
      <c r="P131" s="7">
        <v>27</v>
      </c>
    </row>
    <row r="132" spans="11:16" x14ac:dyDescent="0.25">
      <c r="K132" s="5" t="s">
        <v>12</v>
      </c>
      <c r="L132" s="7">
        <v>4</v>
      </c>
      <c r="M132" s="7">
        <v>123</v>
      </c>
      <c r="N132" s="8">
        <v>30.75</v>
      </c>
      <c r="O132" s="7">
        <v>30</v>
      </c>
      <c r="P132" s="7">
        <v>32</v>
      </c>
    </row>
    <row r="133" spans="11:16" x14ac:dyDescent="0.25">
      <c r="K133" s="5" t="s">
        <v>13</v>
      </c>
      <c r="L133" s="7">
        <v>4</v>
      </c>
      <c r="M133" s="7">
        <v>120</v>
      </c>
      <c r="N133" s="8">
        <v>30</v>
      </c>
      <c r="O133" s="7">
        <v>29</v>
      </c>
      <c r="P133" s="7">
        <v>31</v>
      </c>
    </row>
    <row r="134" spans="11:16" x14ac:dyDescent="0.25">
      <c r="K134" s="5" t="s">
        <v>14</v>
      </c>
      <c r="L134" s="7">
        <v>4</v>
      </c>
      <c r="M134" s="7">
        <v>121</v>
      </c>
      <c r="N134" s="8">
        <v>30.25</v>
      </c>
      <c r="O134" s="7">
        <v>30</v>
      </c>
      <c r="P134" s="7">
        <v>31</v>
      </c>
    </row>
    <row r="135" spans="11:16" x14ac:dyDescent="0.25">
      <c r="K135" s="5" t="s">
        <v>15</v>
      </c>
      <c r="L135" s="7">
        <v>2</v>
      </c>
      <c r="M135" s="7">
        <v>35</v>
      </c>
      <c r="N135" s="8">
        <v>17.5</v>
      </c>
      <c r="O135" s="7">
        <v>17</v>
      </c>
      <c r="P135" s="7">
        <v>18</v>
      </c>
    </row>
    <row r="136" spans="11:16" x14ac:dyDescent="0.25">
      <c r="K136" s="5" t="s">
        <v>53</v>
      </c>
      <c r="L136" s="7">
        <v>2</v>
      </c>
      <c r="M136" s="7">
        <v>39</v>
      </c>
      <c r="N136" s="8">
        <v>19.5</v>
      </c>
      <c r="O136" s="7">
        <v>19</v>
      </c>
      <c r="P136" s="7">
        <v>20</v>
      </c>
    </row>
    <row r="137" spans="11:16" x14ac:dyDescent="0.25">
      <c r="K137" s="5" t="s">
        <v>16</v>
      </c>
      <c r="L137" s="7">
        <v>2</v>
      </c>
      <c r="M137" s="7">
        <v>25</v>
      </c>
      <c r="N137" s="8">
        <v>12.5</v>
      </c>
      <c r="O137" s="7">
        <v>11</v>
      </c>
      <c r="P137" s="7">
        <v>14</v>
      </c>
    </row>
    <row r="138" spans="11:16" x14ac:dyDescent="0.25">
      <c r="K138" s="4" t="s">
        <v>54</v>
      </c>
      <c r="L138" s="7">
        <v>16</v>
      </c>
      <c r="M138" s="7">
        <v>352</v>
      </c>
      <c r="N138" s="8">
        <v>22</v>
      </c>
      <c r="O138" s="7">
        <v>16</v>
      </c>
      <c r="P138" s="7">
        <v>28</v>
      </c>
    </row>
    <row r="139" spans="11:16" x14ac:dyDescent="0.25">
      <c r="K139" s="5" t="s">
        <v>21</v>
      </c>
      <c r="L139" s="7">
        <v>2</v>
      </c>
      <c r="M139" s="7">
        <v>52</v>
      </c>
      <c r="N139" s="8">
        <v>26</v>
      </c>
      <c r="O139" s="7">
        <v>25</v>
      </c>
      <c r="P139" s="7">
        <v>27</v>
      </c>
    </row>
    <row r="140" spans="11:16" x14ac:dyDescent="0.25">
      <c r="K140" s="5" t="s">
        <v>44</v>
      </c>
      <c r="L140" s="7">
        <v>1</v>
      </c>
      <c r="M140" s="7">
        <v>22</v>
      </c>
      <c r="N140" s="8">
        <v>22</v>
      </c>
      <c r="O140" s="7">
        <v>22</v>
      </c>
      <c r="P140" s="7">
        <v>22</v>
      </c>
    </row>
    <row r="141" spans="11:16" x14ac:dyDescent="0.25">
      <c r="K141" s="5" t="s">
        <v>23</v>
      </c>
      <c r="L141" s="7">
        <v>2</v>
      </c>
      <c r="M141" s="7">
        <v>34</v>
      </c>
      <c r="N141" s="8">
        <v>17</v>
      </c>
      <c r="O141" s="7">
        <v>16</v>
      </c>
      <c r="P141" s="7">
        <v>18</v>
      </c>
    </row>
    <row r="142" spans="11:16" x14ac:dyDescent="0.25">
      <c r="K142" s="5" t="s">
        <v>24</v>
      </c>
      <c r="L142" s="7">
        <v>2</v>
      </c>
      <c r="M142" s="7">
        <v>44</v>
      </c>
      <c r="N142" s="8">
        <v>22</v>
      </c>
      <c r="O142" s="7">
        <v>22</v>
      </c>
      <c r="P142" s="7">
        <v>22</v>
      </c>
    </row>
    <row r="143" spans="11:16" x14ac:dyDescent="0.25">
      <c r="K143" s="6" t="s">
        <v>164</v>
      </c>
      <c r="L143" s="7">
        <v>1</v>
      </c>
      <c r="M143" s="7">
        <v>22</v>
      </c>
      <c r="N143" s="8">
        <v>22</v>
      </c>
      <c r="O143" s="7">
        <v>22</v>
      </c>
      <c r="P143" s="7">
        <v>22</v>
      </c>
    </row>
    <row r="144" spans="11:16" x14ac:dyDescent="0.25">
      <c r="K144" s="6" t="s">
        <v>165</v>
      </c>
      <c r="L144" s="7">
        <v>1</v>
      </c>
      <c r="M144" s="7">
        <v>22</v>
      </c>
      <c r="N144" s="8">
        <v>22</v>
      </c>
      <c r="O144" s="7">
        <v>22</v>
      </c>
      <c r="P144" s="7">
        <v>22</v>
      </c>
    </row>
    <row r="145" spans="11:16" x14ac:dyDescent="0.25">
      <c r="K145" s="5" t="s">
        <v>33</v>
      </c>
      <c r="L145" s="7">
        <v>1</v>
      </c>
      <c r="M145" s="7">
        <v>20</v>
      </c>
      <c r="N145" s="8">
        <v>20</v>
      </c>
      <c r="O145" s="7">
        <v>20</v>
      </c>
      <c r="P145" s="7">
        <v>20</v>
      </c>
    </row>
    <row r="146" spans="11:16" x14ac:dyDescent="0.25">
      <c r="K146" s="5" t="s">
        <v>25</v>
      </c>
      <c r="L146" s="7">
        <v>1</v>
      </c>
      <c r="M146" s="7">
        <v>21</v>
      </c>
      <c r="N146" s="8">
        <v>21</v>
      </c>
      <c r="O146" s="7">
        <v>21</v>
      </c>
      <c r="P146" s="7">
        <v>21</v>
      </c>
    </row>
    <row r="147" spans="11:16" x14ac:dyDescent="0.25">
      <c r="K147" s="5" t="s">
        <v>55</v>
      </c>
      <c r="L147" s="7">
        <v>1</v>
      </c>
      <c r="M147" s="7">
        <v>22</v>
      </c>
      <c r="N147" s="8">
        <v>22</v>
      </c>
      <c r="O147" s="7">
        <v>22</v>
      </c>
      <c r="P147" s="7">
        <v>22</v>
      </c>
    </row>
    <row r="148" spans="11:16" x14ac:dyDescent="0.25">
      <c r="K148" s="5" t="s">
        <v>13</v>
      </c>
      <c r="L148" s="7">
        <v>1</v>
      </c>
      <c r="M148" s="7">
        <v>28</v>
      </c>
      <c r="N148" s="8">
        <v>28</v>
      </c>
      <c r="O148" s="7">
        <v>28</v>
      </c>
      <c r="P148" s="7">
        <v>28</v>
      </c>
    </row>
    <row r="149" spans="11:16" x14ac:dyDescent="0.25">
      <c r="K149" s="5" t="s">
        <v>27</v>
      </c>
      <c r="L149" s="7">
        <v>1</v>
      </c>
      <c r="M149" s="7">
        <v>19</v>
      </c>
      <c r="N149" s="8">
        <v>19</v>
      </c>
      <c r="O149" s="7">
        <v>19</v>
      </c>
      <c r="P149" s="7">
        <v>19</v>
      </c>
    </row>
    <row r="150" spans="11:16" x14ac:dyDescent="0.25">
      <c r="K150" s="5" t="s">
        <v>14</v>
      </c>
      <c r="L150" s="7">
        <v>1</v>
      </c>
      <c r="M150" s="7">
        <v>25</v>
      </c>
      <c r="N150" s="8">
        <v>25</v>
      </c>
      <c r="O150" s="7">
        <v>25</v>
      </c>
      <c r="P150" s="7">
        <v>25</v>
      </c>
    </row>
    <row r="151" spans="11:16" x14ac:dyDescent="0.25">
      <c r="K151" s="5" t="s">
        <v>39</v>
      </c>
      <c r="L151" s="7">
        <v>1</v>
      </c>
      <c r="M151" s="7">
        <v>25</v>
      </c>
      <c r="N151" s="8">
        <v>25</v>
      </c>
      <c r="O151" s="7">
        <v>25</v>
      </c>
      <c r="P151" s="7">
        <v>25</v>
      </c>
    </row>
    <row r="152" spans="11:16" x14ac:dyDescent="0.25">
      <c r="K152" s="5" t="s">
        <v>56</v>
      </c>
      <c r="L152" s="7">
        <v>1</v>
      </c>
      <c r="M152" s="7">
        <v>17</v>
      </c>
      <c r="N152" s="8">
        <v>17</v>
      </c>
      <c r="O152" s="7">
        <v>17</v>
      </c>
      <c r="P152" s="7">
        <v>17</v>
      </c>
    </row>
    <row r="153" spans="11:16" x14ac:dyDescent="0.25">
      <c r="K153" s="5" t="s">
        <v>40</v>
      </c>
      <c r="L153" s="7">
        <v>1</v>
      </c>
      <c r="M153" s="7">
        <v>23</v>
      </c>
      <c r="N153" s="8">
        <v>23</v>
      </c>
      <c r="O153" s="7">
        <v>23</v>
      </c>
      <c r="P153" s="7">
        <v>23</v>
      </c>
    </row>
    <row r="154" spans="11:16" x14ac:dyDescent="0.25">
      <c r="K154" s="4" t="s">
        <v>57</v>
      </c>
      <c r="L154" s="7">
        <v>22</v>
      </c>
      <c r="M154" s="7">
        <v>520</v>
      </c>
      <c r="N154" s="8">
        <v>23.636363636363637</v>
      </c>
      <c r="O154" s="7">
        <v>7</v>
      </c>
      <c r="P154" s="7">
        <v>34</v>
      </c>
    </row>
    <row r="155" spans="11:16" x14ac:dyDescent="0.25">
      <c r="K155" s="5" t="s">
        <v>22</v>
      </c>
      <c r="L155" s="7">
        <v>1</v>
      </c>
      <c r="M155" s="7">
        <v>26</v>
      </c>
      <c r="N155" s="8">
        <v>26</v>
      </c>
      <c r="O155" s="7">
        <v>26</v>
      </c>
      <c r="P155" s="7">
        <v>26</v>
      </c>
    </row>
    <row r="156" spans="11:16" x14ac:dyDescent="0.25">
      <c r="K156" s="5" t="s">
        <v>9</v>
      </c>
      <c r="L156" s="7">
        <v>2</v>
      </c>
      <c r="M156" s="7">
        <v>47</v>
      </c>
      <c r="N156" s="8">
        <v>23.5</v>
      </c>
      <c r="O156" s="7">
        <v>23</v>
      </c>
      <c r="P156" s="7">
        <v>24</v>
      </c>
    </row>
    <row r="157" spans="11:16" x14ac:dyDescent="0.25">
      <c r="K157" s="5" t="s">
        <v>32</v>
      </c>
      <c r="L157" s="7">
        <v>1</v>
      </c>
      <c r="M157" s="7">
        <v>29</v>
      </c>
      <c r="N157" s="8">
        <v>29</v>
      </c>
      <c r="O157" s="7">
        <v>29</v>
      </c>
      <c r="P157" s="7">
        <v>29</v>
      </c>
    </row>
    <row r="158" spans="11:16" x14ac:dyDescent="0.25">
      <c r="K158" s="5" t="s">
        <v>10</v>
      </c>
      <c r="L158" s="7">
        <v>2</v>
      </c>
      <c r="M158" s="7">
        <v>52</v>
      </c>
      <c r="N158" s="8">
        <v>26</v>
      </c>
      <c r="O158" s="7">
        <v>26</v>
      </c>
      <c r="P158" s="7">
        <v>26</v>
      </c>
    </row>
    <row r="159" spans="11:16" x14ac:dyDescent="0.25">
      <c r="K159" s="5" t="s">
        <v>24</v>
      </c>
      <c r="L159" s="7">
        <v>1</v>
      </c>
      <c r="M159" s="7">
        <v>17</v>
      </c>
      <c r="N159" s="8">
        <v>17</v>
      </c>
      <c r="O159" s="7">
        <v>17</v>
      </c>
      <c r="P159" s="7">
        <v>17</v>
      </c>
    </row>
    <row r="160" spans="11:16" x14ac:dyDescent="0.25">
      <c r="K160" s="6" t="s">
        <v>110</v>
      </c>
      <c r="L160" s="7">
        <v>1</v>
      </c>
      <c r="M160" s="7">
        <v>17</v>
      </c>
      <c r="N160" s="8">
        <v>17</v>
      </c>
      <c r="O160" s="7">
        <v>17</v>
      </c>
      <c r="P160" s="7">
        <v>17</v>
      </c>
    </row>
    <row r="161" spans="11:16" x14ac:dyDescent="0.25">
      <c r="K161" s="5" t="s">
        <v>11</v>
      </c>
      <c r="L161" s="7">
        <v>2</v>
      </c>
      <c r="M161" s="7">
        <v>53</v>
      </c>
      <c r="N161" s="8">
        <v>26.5</v>
      </c>
      <c r="O161" s="7">
        <v>26</v>
      </c>
      <c r="P161" s="7">
        <v>27</v>
      </c>
    </row>
    <row r="162" spans="11:16" x14ac:dyDescent="0.25">
      <c r="K162" s="5" t="s">
        <v>35</v>
      </c>
      <c r="L162" s="7">
        <v>1</v>
      </c>
      <c r="M162" s="7">
        <v>20</v>
      </c>
      <c r="N162" s="8">
        <v>20</v>
      </c>
      <c r="O162" s="7">
        <v>20</v>
      </c>
      <c r="P162" s="7">
        <v>20</v>
      </c>
    </row>
    <row r="163" spans="11:16" x14ac:dyDescent="0.25">
      <c r="K163" s="5" t="s">
        <v>12</v>
      </c>
      <c r="L163" s="7">
        <v>2</v>
      </c>
      <c r="M163" s="7">
        <v>58</v>
      </c>
      <c r="N163" s="8">
        <v>29</v>
      </c>
      <c r="O163" s="7">
        <v>29</v>
      </c>
      <c r="P163" s="7">
        <v>29</v>
      </c>
    </row>
    <row r="164" spans="11:16" x14ac:dyDescent="0.25">
      <c r="K164" s="5" t="s">
        <v>13</v>
      </c>
      <c r="L164" s="7">
        <v>2</v>
      </c>
      <c r="M164" s="7">
        <v>62</v>
      </c>
      <c r="N164" s="8">
        <v>31</v>
      </c>
      <c r="O164" s="7">
        <v>31</v>
      </c>
      <c r="P164" s="7">
        <v>31</v>
      </c>
    </row>
    <row r="165" spans="11:16" x14ac:dyDescent="0.25">
      <c r="K165" s="5" t="s">
        <v>14</v>
      </c>
      <c r="L165" s="7">
        <v>2</v>
      </c>
      <c r="M165" s="7">
        <v>68</v>
      </c>
      <c r="N165" s="8">
        <v>34</v>
      </c>
      <c r="O165" s="7">
        <v>34</v>
      </c>
      <c r="P165" s="7">
        <v>34</v>
      </c>
    </row>
    <row r="166" spans="11:16" x14ac:dyDescent="0.25">
      <c r="K166" s="5" t="s">
        <v>18</v>
      </c>
      <c r="L166" s="7">
        <v>1</v>
      </c>
      <c r="M166" s="7">
        <v>11</v>
      </c>
      <c r="N166" s="8">
        <v>11</v>
      </c>
      <c r="O166" s="7">
        <v>11</v>
      </c>
      <c r="P166" s="7">
        <v>11</v>
      </c>
    </row>
    <row r="167" spans="11:16" x14ac:dyDescent="0.25">
      <c r="K167" s="5" t="s">
        <v>28</v>
      </c>
      <c r="L167" s="7">
        <v>1</v>
      </c>
      <c r="M167" s="7">
        <v>25</v>
      </c>
      <c r="N167" s="8">
        <v>25</v>
      </c>
      <c r="O167" s="7">
        <v>25</v>
      </c>
      <c r="P167" s="7">
        <v>25</v>
      </c>
    </row>
    <row r="168" spans="11:16" x14ac:dyDescent="0.25">
      <c r="K168" s="5" t="s">
        <v>15</v>
      </c>
      <c r="L168" s="7">
        <v>1</v>
      </c>
      <c r="M168" s="7">
        <v>23</v>
      </c>
      <c r="N168" s="8">
        <v>23</v>
      </c>
      <c r="O168" s="7">
        <v>23</v>
      </c>
      <c r="P168" s="7">
        <v>23</v>
      </c>
    </row>
    <row r="169" spans="11:16" x14ac:dyDescent="0.25">
      <c r="K169" s="5" t="s">
        <v>16</v>
      </c>
      <c r="L169" s="7">
        <v>1</v>
      </c>
      <c r="M169" s="7">
        <v>15</v>
      </c>
      <c r="N169" s="8">
        <v>15</v>
      </c>
      <c r="O169" s="7">
        <v>15</v>
      </c>
      <c r="P169" s="7">
        <v>15</v>
      </c>
    </row>
    <row r="170" spans="11:16" x14ac:dyDescent="0.25">
      <c r="K170" s="5" t="s">
        <v>19</v>
      </c>
      <c r="L170" s="7">
        <v>2</v>
      </c>
      <c r="M170" s="7">
        <v>14</v>
      </c>
      <c r="N170" s="8">
        <v>7</v>
      </c>
      <c r="O170" s="7">
        <v>7</v>
      </c>
      <c r="P170" s="7">
        <v>7</v>
      </c>
    </row>
    <row r="171" spans="11:16" x14ac:dyDescent="0.25">
      <c r="K171" s="4" t="s">
        <v>58</v>
      </c>
      <c r="L171" s="7">
        <v>21</v>
      </c>
      <c r="M171" s="7">
        <v>461</v>
      </c>
      <c r="N171" s="8">
        <v>21.952380952380953</v>
      </c>
      <c r="O171" s="7">
        <v>8</v>
      </c>
      <c r="P171" s="7">
        <v>33</v>
      </c>
    </row>
    <row r="172" spans="11:16" x14ac:dyDescent="0.25">
      <c r="K172" s="5" t="s">
        <v>22</v>
      </c>
      <c r="L172" s="7">
        <v>1</v>
      </c>
      <c r="M172" s="7">
        <v>17</v>
      </c>
      <c r="N172" s="8">
        <v>17</v>
      </c>
      <c r="O172" s="7">
        <v>17</v>
      </c>
      <c r="P172" s="7">
        <v>17</v>
      </c>
    </row>
    <row r="173" spans="11:16" x14ac:dyDescent="0.25">
      <c r="K173" s="5" t="s">
        <v>9</v>
      </c>
      <c r="L173" s="7">
        <v>3</v>
      </c>
      <c r="M173" s="7">
        <v>58</v>
      </c>
      <c r="N173" s="8">
        <v>19.333333333333332</v>
      </c>
      <c r="O173" s="7">
        <v>18</v>
      </c>
      <c r="P173" s="7">
        <v>21</v>
      </c>
    </row>
    <row r="174" spans="11:16" x14ac:dyDescent="0.25">
      <c r="K174" s="5" t="s">
        <v>32</v>
      </c>
      <c r="L174" s="7">
        <v>1</v>
      </c>
      <c r="M174" s="7">
        <v>20</v>
      </c>
      <c r="N174" s="8">
        <v>20</v>
      </c>
      <c r="O174" s="7">
        <v>20</v>
      </c>
      <c r="P174" s="7">
        <v>20</v>
      </c>
    </row>
    <row r="175" spans="11:16" x14ac:dyDescent="0.25">
      <c r="K175" s="5" t="s">
        <v>10</v>
      </c>
      <c r="L175" s="7">
        <v>2</v>
      </c>
      <c r="M175" s="7">
        <v>40</v>
      </c>
      <c r="N175" s="8">
        <v>20</v>
      </c>
      <c r="O175" s="7">
        <v>20</v>
      </c>
      <c r="P175" s="7">
        <v>20</v>
      </c>
    </row>
    <row r="176" spans="11:16" x14ac:dyDescent="0.25">
      <c r="K176" s="5" t="s">
        <v>24</v>
      </c>
      <c r="L176" s="7">
        <v>1</v>
      </c>
      <c r="M176" s="7">
        <v>21</v>
      </c>
      <c r="N176" s="8">
        <v>21</v>
      </c>
      <c r="O176" s="7">
        <v>21</v>
      </c>
      <c r="P176" s="7">
        <v>21</v>
      </c>
    </row>
    <row r="177" spans="11:16" x14ac:dyDescent="0.25">
      <c r="K177" s="6" t="s">
        <v>166</v>
      </c>
      <c r="L177" s="7">
        <v>1</v>
      </c>
      <c r="M177" s="7">
        <v>21</v>
      </c>
      <c r="N177" s="8">
        <v>21</v>
      </c>
      <c r="O177" s="7">
        <v>21</v>
      </c>
      <c r="P177" s="7">
        <v>21</v>
      </c>
    </row>
    <row r="178" spans="11:16" x14ac:dyDescent="0.25">
      <c r="K178" s="5" t="s">
        <v>33</v>
      </c>
      <c r="L178" s="7">
        <v>5</v>
      </c>
      <c r="M178" s="7">
        <v>119</v>
      </c>
      <c r="N178" s="8">
        <v>23.8</v>
      </c>
      <c r="O178" s="7">
        <v>23</v>
      </c>
      <c r="P178" s="7">
        <v>24</v>
      </c>
    </row>
    <row r="179" spans="11:16" x14ac:dyDescent="0.25">
      <c r="K179" s="5" t="s">
        <v>25</v>
      </c>
      <c r="L179" s="7">
        <v>1</v>
      </c>
      <c r="M179" s="7">
        <v>8</v>
      </c>
      <c r="N179" s="8">
        <v>8</v>
      </c>
      <c r="O179" s="7">
        <v>8</v>
      </c>
      <c r="P179" s="7">
        <v>8</v>
      </c>
    </row>
    <row r="180" spans="11:16" x14ac:dyDescent="0.25">
      <c r="K180" s="5" t="s">
        <v>13</v>
      </c>
      <c r="L180" s="7">
        <v>2</v>
      </c>
      <c r="M180" s="7">
        <v>52</v>
      </c>
      <c r="N180" s="8">
        <v>26</v>
      </c>
      <c r="O180" s="7">
        <v>24</v>
      </c>
      <c r="P180" s="7">
        <v>28</v>
      </c>
    </row>
    <row r="181" spans="11:16" x14ac:dyDescent="0.25">
      <c r="K181" s="5" t="s">
        <v>14</v>
      </c>
      <c r="L181" s="7">
        <v>2</v>
      </c>
      <c r="M181" s="7">
        <v>64</v>
      </c>
      <c r="N181" s="8">
        <v>32</v>
      </c>
      <c r="O181" s="7">
        <v>31</v>
      </c>
      <c r="P181" s="7">
        <v>33</v>
      </c>
    </row>
    <row r="182" spans="11:16" x14ac:dyDescent="0.25">
      <c r="K182" s="5" t="s">
        <v>29</v>
      </c>
      <c r="L182" s="7">
        <v>1</v>
      </c>
      <c r="M182" s="7">
        <v>26</v>
      </c>
      <c r="N182" s="8">
        <v>26</v>
      </c>
      <c r="O182" s="7">
        <v>26</v>
      </c>
      <c r="P182" s="7">
        <v>26</v>
      </c>
    </row>
    <row r="183" spans="11:16" x14ac:dyDescent="0.25">
      <c r="K183" s="5" t="s">
        <v>15</v>
      </c>
      <c r="L183" s="7">
        <v>1</v>
      </c>
      <c r="M183" s="7">
        <v>17</v>
      </c>
      <c r="N183" s="8">
        <v>17</v>
      </c>
      <c r="O183" s="7">
        <v>17</v>
      </c>
      <c r="P183" s="7">
        <v>17</v>
      </c>
    </row>
    <row r="184" spans="11:16" x14ac:dyDescent="0.25">
      <c r="K184" s="5" t="s">
        <v>16</v>
      </c>
      <c r="L184" s="7">
        <v>1</v>
      </c>
      <c r="M184" s="7">
        <v>19</v>
      </c>
      <c r="N184" s="8">
        <v>19</v>
      </c>
      <c r="O184" s="7">
        <v>19</v>
      </c>
      <c r="P184" s="7">
        <v>19</v>
      </c>
    </row>
    <row r="185" spans="11:16" x14ac:dyDescent="0.25">
      <c r="K185" s="4" t="s">
        <v>59</v>
      </c>
      <c r="L185" s="7">
        <v>25</v>
      </c>
      <c r="M185" s="7">
        <v>510</v>
      </c>
      <c r="N185" s="8">
        <v>20.399999999999999</v>
      </c>
      <c r="O185" s="7">
        <v>10</v>
      </c>
      <c r="P185" s="7">
        <v>32</v>
      </c>
    </row>
    <row r="186" spans="11:16" x14ac:dyDescent="0.25">
      <c r="K186" s="5" t="s">
        <v>22</v>
      </c>
      <c r="L186" s="7">
        <v>2</v>
      </c>
      <c r="M186" s="7">
        <v>56</v>
      </c>
      <c r="N186" s="8">
        <v>28</v>
      </c>
      <c r="O186" s="7">
        <v>28</v>
      </c>
      <c r="P186" s="7">
        <v>28</v>
      </c>
    </row>
    <row r="187" spans="11:16" x14ac:dyDescent="0.25">
      <c r="K187" s="5" t="s">
        <v>9</v>
      </c>
      <c r="L187" s="7">
        <v>2</v>
      </c>
      <c r="M187" s="7">
        <v>35</v>
      </c>
      <c r="N187" s="8">
        <v>17.5</v>
      </c>
      <c r="O187" s="7">
        <v>16</v>
      </c>
      <c r="P187" s="7">
        <v>19</v>
      </c>
    </row>
    <row r="188" spans="11:16" x14ac:dyDescent="0.25">
      <c r="K188" s="5" t="s">
        <v>23</v>
      </c>
      <c r="L188" s="7">
        <v>1</v>
      </c>
      <c r="M188" s="7">
        <v>22</v>
      </c>
      <c r="N188" s="8">
        <v>22</v>
      </c>
      <c r="O188" s="7">
        <v>22</v>
      </c>
      <c r="P188" s="7">
        <v>22</v>
      </c>
    </row>
    <row r="189" spans="11:16" x14ac:dyDescent="0.25">
      <c r="K189" s="5" t="s">
        <v>32</v>
      </c>
      <c r="L189" s="7">
        <v>2</v>
      </c>
      <c r="M189" s="7">
        <v>32</v>
      </c>
      <c r="N189" s="8">
        <v>16</v>
      </c>
      <c r="O189" s="7">
        <v>16</v>
      </c>
      <c r="P189" s="7">
        <v>16</v>
      </c>
    </row>
    <row r="190" spans="11:16" x14ac:dyDescent="0.25">
      <c r="K190" s="5" t="s">
        <v>10</v>
      </c>
      <c r="L190" s="7">
        <v>2</v>
      </c>
      <c r="M190" s="7">
        <v>37</v>
      </c>
      <c r="N190" s="8">
        <v>18.5</v>
      </c>
      <c r="O190" s="7">
        <v>17</v>
      </c>
      <c r="P190" s="7">
        <v>20</v>
      </c>
    </row>
    <row r="191" spans="11:16" x14ac:dyDescent="0.25">
      <c r="K191" s="5" t="s">
        <v>24</v>
      </c>
      <c r="L191" s="7">
        <v>1</v>
      </c>
      <c r="M191" s="7">
        <v>25</v>
      </c>
      <c r="N191" s="8">
        <v>25</v>
      </c>
      <c r="O191" s="7">
        <v>25</v>
      </c>
      <c r="P191" s="7">
        <v>25</v>
      </c>
    </row>
    <row r="192" spans="11:16" x14ac:dyDescent="0.25">
      <c r="K192" s="6" t="s">
        <v>158</v>
      </c>
      <c r="L192" s="7">
        <v>1</v>
      </c>
      <c r="M192" s="7">
        <v>25</v>
      </c>
      <c r="N192" s="8">
        <v>25</v>
      </c>
      <c r="O192" s="7">
        <v>25</v>
      </c>
      <c r="P192" s="7">
        <v>25</v>
      </c>
    </row>
    <row r="193" spans="11:16" x14ac:dyDescent="0.25">
      <c r="K193" s="5" t="s">
        <v>34</v>
      </c>
      <c r="L193" s="7">
        <v>1</v>
      </c>
      <c r="M193" s="7">
        <v>21</v>
      </c>
      <c r="N193" s="8">
        <v>21</v>
      </c>
      <c r="O193" s="7">
        <v>21</v>
      </c>
      <c r="P193" s="7">
        <v>21</v>
      </c>
    </row>
    <row r="194" spans="11:16" x14ac:dyDescent="0.25">
      <c r="K194" s="6" t="s">
        <v>187</v>
      </c>
      <c r="L194" s="7">
        <v>1</v>
      </c>
      <c r="M194" s="7">
        <v>21</v>
      </c>
      <c r="N194" s="8">
        <v>21</v>
      </c>
      <c r="O194" s="7">
        <v>21</v>
      </c>
      <c r="P194" s="7">
        <v>21</v>
      </c>
    </row>
    <row r="195" spans="11:16" x14ac:dyDescent="0.25">
      <c r="K195" s="5" t="s">
        <v>11</v>
      </c>
      <c r="L195" s="7">
        <v>2</v>
      </c>
      <c r="M195" s="7">
        <v>24</v>
      </c>
      <c r="N195" s="8">
        <v>12</v>
      </c>
      <c r="O195" s="7">
        <v>12</v>
      </c>
      <c r="P195" s="7">
        <v>12</v>
      </c>
    </row>
    <row r="196" spans="11:16" x14ac:dyDescent="0.25">
      <c r="K196" s="5" t="s">
        <v>25</v>
      </c>
      <c r="L196" s="7">
        <v>2</v>
      </c>
      <c r="M196" s="7">
        <v>41</v>
      </c>
      <c r="N196" s="8">
        <v>20.5</v>
      </c>
      <c r="O196" s="7">
        <v>20</v>
      </c>
      <c r="P196" s="7">
        <v>21</v>
      </c>
    </row>
    <row r="197" spans="11:16" x14ac:dyDescent="0.25">
      <c r="K197" s="5" t="s">
        <v>12</v>
      </c>
      <c r="L197" s="7">
        <v>2</v>
      </c>
      <c r="M197" s="7">
        <v>47</v>
      </c>
      <c r="N197" s="8">
        <v>23.5</v>
      </c>
      <c r="O197" s="7">
        <v>23</v>
      </c>
      <c r="P197" s="7">
        <v>24</v>
      </c>
    </row>
    <row r="198" spans="11:16" x14ac:dyDescent="0.25">
      <c r="K198" s="5" t="s">
        <v>13</v>
      </c>
      <c r="L198" s="7">
        <v>1</v>
      </c>
      <c r="M198" s="7">
        <v>28</v>
      </c>
      <c r="N198" s="8">
        <v>28</v>
      </c>
      <c r="O198" s="7">
        <v>28</v>
      </c>
      <c r="P198" s="7">
        <v>28</v>
      </c>
    </row>
    <row r="199" spans="11:16" x14ac:dyDescent="0.25">
      <c r="K199" s="5" t="s">
        <v>27</v>
      </c>
      <c r="L199" s="7">
        <v>1</v>
      </c>
      <c r="M199" s="7">
        <v>19</v>
      </c>
      <c r="N199" s="8">
        <v>19</v>
      </c>
      <c r="O199" s="7">
        <v>19</v>
      </c>
      <c r="P199" s="7">
        <v>19</v>
      </c>
    </row>
    <row r="200" spans="11:16" x14ac:dyDescent="0.25">
      <c r="K200" s="5" t="s">
        <v>26</v>
      </c>
      <c r="L200" s="7">
        <v>1</v>
      </c>
      <c r="M200" s="7">
        <v>26</v>
      </c>
      <c r="N200" s="8">
        <v>26</v>
      </c>
      <c r="O200" s="7">
        <v>26</v>
      </c>
      <c r="P200" s="7">
        <v>26</v>
      </c>
    </row>
    <row r="201" spans="11:16" x14ac:dyDescent="0.25">
      <c r="K201" s="5" t="s">
        <v>14</v>
      </c>
      <c r="L201" s="7">
        <v>1</v>
      </c>
      <c r="M201" s="7">
        <v>32</v>
      </c>
      <c r="N201" s="8">
        <v>32</v>
      </c>
      <c r="O201" s="7">
        <v>32</v>
      </c>
      <c r="P201" s="7">
        <v>32</v>
      </c>
    </row>
    <row r="202" spans="11:16" x14ac:dyDescent="0.25">
      <c r="K202" s="5" t="s">
        <v>28</v>
      </c>
      <c r="L202" s="7">
        <v>1</v>
      </c>
      <c r="M202" s="7">
        <v>24</v>
      </c>
      <c r="N202" s="8">
        <v>24</v>
      </c>
      <c r="O202" s="7">
        <v>24</v>
      </c>
      <c r="P202" s="7">
        <v>24</v>
      </c>
    </row>
    <row r="203" spans="11:16" x14ac:dyDescent="0.25">
      <c r="K203" s="5" t="s">
        <v>29</v>
      </c>
      <c r="L203" s="7">
        <v>1</v>
      </c>
      <c r="M203" s="7">
        <v>20</v>
      </c>
      <c r="N203" s="8">
        <v>20</v>
      </c>
      <c r="O203" s="7">
        <v>20</v>
      </c>
      <c r="P203" s="7">
        <v>20</v>
      </c>
    </row>
    <row r="204" spans="11:16" x14ac:dyDescent="0.25">
      <c r="K204" s="5" t="s">
        <v>15</v>
      </c>
      <c r="L204" s="7">
        <v>1</v>
      </c>
      <c r="M204" s="7">
        <v>11</v>
      </c>
      <c r="N204" s="8">
        <v>11</v>
      </c>
      <c r="O204" s="7">
        <v>11</v>
      </c>
      <c r="P204" s="7">
        <v>11</v>
      </c>
    </row>
    <row r="205" spans="11:16" x14ac:dyDescent="0.25">
      <c r="K205" s="5" t="s">
        <v>16</v>
      </c>
      <c r="L205" s="7">
        <v>1</v>
      </c>
      <c r="M205" s="7">
        <v>10</v>
      </c>
      <c r="N205" s="8">
        <v>10</v>
      </c>
      <c r="O205" s="7">
        <v>10</v>
      </c>
      <c r="P205" s="7">
        <v>10</v>
      </c>
    </row>
    <row r="206" spans="11:16" x14ac:dyDescent="0.25">
      <c r="K206" s="4" t="s">
        <v>60</v>
      </c>
      <c r="L206" s="7">
        <v>17</v>
      </c>
      <c r="M206" s="7">
        <v>408</v>
      </c>
      <c r="N206" s="8">
        <v>24</v>
      </c>
      <c r="O206" s="7">
        <v>9</v>
      </c>
      <c r="P206" s="7">
        <v>30</v>
      </c>
    </row>
    <row r="207" spans="11:16" x14ac:dyDescent="0.25">
      <c r="K207" s="5" t="s">
        <v>9</v>
      </c>
      <c r="L207" s="7">
        <v>2</v>
      </c>
      <c r="M207" s="7">
        <v>46</v>
      </c>
      <c r="N207" s="8">
        <v>23</v>
      </c>
      <c r="O207" s="7">
        <v>23</v>
      </c>
      <c r="P207" s="7">
        <v>23</v>
      </c>
    </row>
    <row r="208" spans="11:16" x14ac:dyDescent="0.25">
      <c r="K208" s="5" t="s">
        <v>10</v>
      </c>
      <c r="L208" s="7">
        <v>2</v>
      </c>
      <c r="M208" s="7">
        <v>57</v>
      </c>
      <c r="N208" s="8">
        <v>28.5</v>
      </c>
      <c r="O208" s="7">
        <v>28</v>
      </c>
      <c r="P208" s="7">
        <v>29</v>
      </c>
    </row>
    <row r="209" spans="11:16" x14ac:dyDescent="0.25">
      <c r="K209" s="5" t="s">
        <v>11</v>
      </c>
      <c r="L209" s="7">
        <v>2</v>
      </c>
      <c r="M209" s="7">
        <v>49</v>
      </c>
      <c r="N209" s="8">
        <v>24.5</v>
      </c>
      <c r="O209" s="7">
        <v>24</v>
      </c>
      <c r="P209" s="7">
        <v>25</v>
      </c>
    </row>
    <row r="210" spans="11:16" x14ac:dyDescent="0.25">
      <c r="K210" s="5" t="s">
        <v>33</v>
      </c>
      <c r="L210" s="7">
        <v>1</v>
      </c>
      <c r="M210" s="7">
        <v>22</v>
      </c>
      <c r="N210" s="8">
        <v>22</v>
      </c>
      <c r="O210" s="7">
        <v>22</v>
      </c>
      <c r="P210" s="7">
        <v>22</v>
      </c>
    </row>
    <row r="211" spans="11:16" x14ac:dyDescent="0.25">
      <c r="K211" s="5" t="s">
        <v>12</v>
      </c>
      <c r="L211" s="7">
        <v>2</v>
      </c>
      <c r="M211" s="7">
        <v>58</v>
      </c>
      <c r="N211" s="8">
        <v>29</v>
      </c>
      <c r="O211" s="7">
        <v>28</v>
      </c>
      <c r="P211" s="7">
        <v>30</v>
      </c>
    </row>
    <row r="212" spans="11:16" x14ac:dyDescent="0.25">
      <c r="K212" s="5" t="s">
        <v>13</v>
      </c>
      <c r="L212" s="7">
        <v>2</v>
      </c>
      <c r="M212" s="7">
        <v>53</v>
      </c>
      <c r="N212" s="8">
        <v>26.5</v>
      </c>
      <c r="O212" s="7">
        <v>26</v>
      </c>
      <c r="P212" s="7">
        <v>27</v>
      </c>
    </row>
    <row r="213" spans="11:16" x14ac:dyDescent="0.25">
      <c r="K213" s="5" t="s">
        <v>26</v>
      </c>
      <c r="L213" s="7">
        <v>1</v>
      </c>
      <c r="M213" s="7">
        <v>24</v>
      </c>
      <c r="N213" s="8">
        <v>24</v>
      </c>
      <c r="O213" s="7">
        <v>24</v>
      </c>
      <c r="P213" s="7">
        <v>24</v>
      </c>
    </row>
    <row r="214" spans="11:16" x14ac:dyDescent="0.25">
      <c r="K214" s="5" t="s">
        <v>14</v>
      </c>
      <c r="L214" s="7">
        <v>2</v>
      </c>
      <c r="M214" s="7">
        <v>48</v>
      </c>
      <c r="N214" s="8">
        <v>24</v>
      </c>
      <c r="O214" s="7">
        <v>24</v>
      </c>
      <c r="P214" s="7">
        <v>24</v>
      </c>
    </row>
    <row r="215" spans="11:16" x14ac:dyDescent="0.25">
      <c r="K215" s="5" t="s">
        <v>18</v>
      </c>
      <c r="L215" s="7">
        <v>1</v>
      </c>
      <c r="M215" s="7">
        <v>9</v>
      </c>
      <c r="N215" s="8">
        <v>9</v>
      </c>
      <c r="O215" s="7">
        <v>9</v>
      </c>
      <c r="P215" s="7">
        <v>9</v>
      </c>
    </row>
    <row r="216" spans="11:16" x14ac:dyDescent="0.25">
      <c r="K216" s="5" t="s">
        <v>15</v>
      </c>
      <c r="L216" s="7">
        <v>1</v>
      </c>
      <c r="M216" s="7">
        <v>22</v>
      </c>
      <c r="N216" s="8">
        <v>22</v>
      </c>
      <c r="O216" s="7">
        <v>22</v>
      </c>
      <c r="P216" s="7">
        <v>22</v>
      </c>
    </row>
    <row r="217" spans="11:16" x14ac:dyDescent="0.25">
      <c r="K217" s="5" t="s">
        <v>16</v>
      </c>
      <c r="L217" s="7">
        <v>1</v>
      </c>
      <c r="M217" s="7">
        <v>20</v>
      </c>
      <c r="N217" s="8">
        <v>20</v>
      </c>
      <c r="O217" s="7">
        <v>20</v>
      </c>
      <c r="P217" s="7">
        <v>20</v>
      </c>
    </row>
    <row r="218" spans="11:16" x14ac:dyDescent="0.25">
      <c r="K218" s="4" t="s">
        <v>61</v>
      </c>
      <c r="L218" s="7">
        <v>25</v>
      </c>
      <c r="M218" s="7">
        <v>503</v>
      </c>
      <c r="N218" s="8">
        <v>20.12</v>
      </c>
      <c r="O218" s="7">
        <v>4</v>
      </c>
      <c r="P218" s="7">
        <v>28</v>
      </c>
    </row>
    <row r="219" spans="11:16" x14ac:dyDescent="0.25">
      <c r="K219" s="5" t="s">
        <v>21</v>
      </c>
      <c r="L219" s="7">
        <v>1</v>
      </c>
      <c r="M219" s="7">
        <v>20</v>
      </c>
      <c r="N219" s="8">
        <v>20</v>
      </c>
      <c r="O219" s="7">
        <v>20</v>
      </c>
      <c r="P219" s="7">
        <v>20</v>
      </c>
    </row>
    <row r="220" spans="11:16" x14ac:dyDescent="0.25">
      <c r="K220" s="5" t="s">
        <v>22</v>
      </c>
      <c r="L220" s="7">
        <v>1</v>
      </c>
      <c r="M220" s="7">
        <v>23</v>
      </c>
      <c r="N220" s="8">
        <v>23</v>
      </c>
      <c r="O220" s="7">
        <v>23</v>
      </c>
      <c r="P220" s="7">
        <v>23</v>
      </c>
    </row>
    <row r="221" spans="11:16" x14ac:dyDescent="0.25">
      <c r="K221" s="5" t="s">
        <v>9</v>
      </c>
      <c r="L221" s="7">
        <v>1</v>
      </c>
      <c r="M221" s="7">
        <v>25</v>
      </c>
      <c r="N221" s="8">
        <v>25</v>
      </c>
      <c r="O221" s="7">
        <v>25</v>
      </c>
      <c r="P221" s="7">
        <v>25</v>
      </c>
    </row>
    <row r="222" spans="11:16" x14ac:dyDescent="0.25">
      <c r="K222" s="5" t="s">
        <v>23</v>
      </c>
      <c r="L222" s="7">
        <v>1</v>
      </c>
      <c r="M222" s="7">
        <v>15</v>
      </c>
      <c r="N222" s="8">
        <v>15</v>
      </c>
      <c r="O222" s="7">
        <v>15</v>
      </c>
      <c r="P222" s="7">
        <v>15</v>
      </c>
    </row>
    <row r="223" spans="11:16" x14ac:dyDescent="0.25">
      <c r="K223" s="5" t="s">
        <v>32</v>
      </c>
      <c r="L223" s="7">
        <v>1</v>
      </c>
      <c r="M223" s="7">
        <v>16</v>
      </c>
      <c r="N223" s="8">
        <v>16</v>
      </c>
      <c r="O223" s="7">
        <v>16</v>
      </c>
      <c r="P223" s="7">
        <v>16</v>
      </c>
    </row>
    <row r="224" spans="11:16" x14ac:dyDescent="0.25">
      <c r="K224" s="5" t="s">
        <v>10</v>
      </c>
      <c r="L224" s="7">
        <v>2</v>
      </c>
      <c r="M224" s="7">
        <v>40</v>
      </c>
      <c r="N224" s="8">
        <v>20</v>
      </c>
      <c r="O224" s="7">
        <v>19</v>
      </c>
      <c r="P224" s="7">
        <v>21</v>
      </c>
    </row>
    <row r="225" spans="11:16" x14ac:dyDescent="0.25">
      <c r="K225" s="5" t="s">
        <v>24</v>
      </c>
      <c r="L225" s="7">
        <v>1</v>
      </c>
      <c r="M225" s="7">
        <v>21</v>
      </c>
      <c r="N225" s="8">
        <v>21</v>
      </c>
      <c r="O225" s="7">
        <v>21</v>
      </c>
      <c r="P225" s="7">
        <v>21</v>
      </c>
    </row>
    <row r="226" spans="11:16" x14ac:dyDescent="0.25">
      <c r="K226" s="6" t="s">
        <v>167</v>
      </c>
      <c r="L226" s="7">
        <v>1</v>
      </c>
      <c r="M226" s="7">
        <v>21</v>
      </c>
      <c r="N226" s="8">
        <v>21</v>
      </c>
      <c r="O226" s="7">
        <v>21</v>
      </c>
      <c r="P226" s="7">
        <v>21</v>
      </c>
    </row>
    <row r="227" spans="11:16" x14ac:dyDescent="0.25">
      <c r="K227" s="5" t="s">
        <v>34</v>
      </c>
      <c r="L227" s="7">
        <v>1</v>
      </c>
      <c r="M227" s="7">
        <v>23</v>
      </c>
      <c r="N227" s="8">
        <v>23</v>
      </c>
      <c r="O227" s="7">
        <v>23</v>
      </c>
      <c r="P227" s="7">
        <v>23</v>
      </c>
    </row>
    <row r="228" spans="11:16" x14ac:dyDescent="0.25">
      <c r="K228" s="6" t="s">
        <v>188</v>
      </c>
      <c r="L228" s="7">
        <v>1</v>
      </c>
      <c r="M228" s="7">
        <v>23</v>
      </c>
      <c r="N228" s="8">
        <v>23</v>
      </c>
      <c r="O228" s="7">
        <v>23</v>
      </c>
      <c r="P228" s="7">
        <v>23</v>
      </c>
    </row>
    <row r="229" spans="11:16" x14ac:dyDescent="0.25">
      <c r="K229" s="5" t="s">
        <v>11</v>
      </c>
      <c r="L229" s="7">
        <v>1</v>
      </c>
      <c r="M229" s="7">
        <v>24</v>
      </c>
      <c r="N229" s="8">
        <v>24</v>
      </c>
      <c r="O229" s="7">
        <v>24</v>
      </c>
      <c r="P229" s="7">
        <v>24</v>
      </c>
    </row>
    <row r="230" spans="11:16" x14ac:dyDescent="0.25">
      <c r="K230" s="5" t="s">
        <v>33</v>
      </c>
      <c r="L230" s="7">
        <v>1</v>
      </c>
      <c r="M230" s="7">
        <v>24</v>
      </c>
      <c r="N230" s="8">
        <v>24</v>
      </c>
      <c r="O230" s="7">
        <v>24</v>
      </c>
      <c r="P230" s="7">
        <v>24</v>
      </c>
    </row>
    <row r="231" spans="11:16" x14ac:dyDescent="0.25">
      <c r="K231" s="5" t="s">
        <v>25</v>
      </c>
      <c r="L231" s="7">
        <v>1</v>
      </c>
      <c r="M231" s="7">
        <v>18</v>
      </c>
      <c r="N231" s="8">
        <v>18</v>
      </c>
      <c r="O231" s="7">
        <v>18</v>
      </c>
      <c r="P231" s="7">
        <v>18</v>
      </c>
    </row>
    <row r="232" spans="11:16" x14ac:dyDescent="0.25">
      <c r="K232" s="5" t="s">
        <v>12</v>
      </c>
      <c r="L232" s="7">
        <v>1</v>
      </c>
      <c r="M232" s="7">
        <v>25</v>
      </c>
      <c r="N232" s="8">
        <v>25</v>
      </c>
      <c r="O232" s="7">
        <v>25</v>
      </c>
      <c r="P232" s="7">
        <v>25</v>
      </c>
    </row>
    <row r="233" spans="11:16" x14ac:dyDescent="0.25">
      <c r="K233" s="5" t="s">
        <v>13</v>
      </c>
      <c r="L233" s="7">
        <v>2</v>
      </c>
      <c r="M233" s="7">
        <v>51</v>
      </c>
      <c r="N233" s="8">
        <v>25.5</v>
      </c>
      <c r="O233" s="7">
        <v>25</v>
      </c>
      <c r="P233" s="7">
        <v>26</v>
      </c>
    </row>
    <row r="234" spans="11:16" x14ac:dyDescent="0.25">
      <c r="K234" s="5" t="s">
        <v>27</v>
      </c>
      <c r="L234" s="7">
        <v>1</v>
      </c>
      <c r="M234" s="7">
        <v>22</v>
      </c>
      <c r="N234" s="8">
        <v>22</v>
      </c>
      <c r="O234" s="7">
        <v>22</v>
      </c>
      <c r="P234" s="7">
        <v>22</v>
      </c>
    </row>
    <row r="235" spans="11:16" x14ac:dyDescent="0.25">
      <c r="K235" s="5" t="s">
        <v>14</v>
      </c>
      <c r="L235" s="7">
        <v>2</v>
      </c>
      <c r="M235" s="7">
        <v>54</v>
      </c>
      <c r="N235" s="8">
        <v>27</v>
      </c>
      <c r="O235" s="7">
        <v>26</v>
      </c>
      <c r="P235" s="7">
        <v>28</v>
      </c>
    </row>
    <row r="236" spans="11:16" x14ac:dyDescent="0.25">
      <c r="K236" s="5" t="s">
        <v>18</v>
      </c>
      <c r="L236" s="7">
        <v>1</v>
      </c>
      <c r="M236" s="7">
        <v>12</v>
      </c>
      <c r="N236" s="8">
        <v>12</v>
      </c>
      <c r="O236" s="7">
        <v>12</v>
      </c>
      <c r="P236" s="7">
        <v>12</v>
      </c>
    </row>
    <row r="237" spans="11:16" x14ac:dyDescent="0.25">
      <c r="K237" s="5" t="s">
        <v>39</v>
      </c>
      <c r="L237" s="7">
        <v>1</v>
      </c>
      <c r="M237" s="7">
        <v>17</v>
      </c>
      <c r="N237" s="8">
        <v>17</v>
      </c>
      <c r="O237" s="7">
        <v>17</v>
      </c>
      <c r="P237" s="7">
        <v>17</v>
      </c>
    </row>
    <row r="238" spans="11:16" x14ac:dyDescent="0.25">
      <c r="K238" s="5" t="s">
        <v>29</v>
      </c>
      <c r="L238" s="7">
        <v>1</v>
      </c>
      <c r="M238" s="7">
        <v>17</v>
      </c>
      <c r="N238" s="8">
        <v>17</v>
      </c>
      <c r="O238" s="7">
        <v>17</v>
      </c>
      <c r="P238" s="7">
        <v>17</v>
      </c>
    </row>
    <row r="239" spans="11:16" x14ac:dyDescent="0.25">
      <c r="K239" s="5" t="s">
        <v>15</v>
      </c>
      <c r="L239" s="7">
        <v>1</v>
      </c>
      <c r="M239" s="7">
        <v>24</v>
      </c>
      <c r="N239" s="8">
        <v>24</v>
      </c>
      <c r="O239" s="7">
        <v>24</v>
      </c>
      <c r="P239" s="7">
        <v>24</v>
      </c>
    </row>
    <row r="240" spans="11:16" x14ac:dyDescent="0.25">
      <c r="K240" s="5" t="s">
        <v>16</v>
      </c>
      <c r="L240" s="7">
        <v>1</v>
      </c>
      <c r="M240" s="7">
        <v>20</v>
      </c>
      <c r="N240" s="8">
        <v>20</v>
      </c>
      <c r="O240" s="7">
        <v>20</v>
      </c>
      <c r="P240" s="7">
        <v>20</v>
      </c>
    </row>
    <row r="241" spans="11:16" x14ac:dyDescent="0.25">
      <c r="K241" s="5" t="s">
        <v>63</v>
      </c>
      <c r="L241" s="7">
        <v>1</v>
      </c>
      <c r="M241" s="7">
        <v>8</v>
      </c>
      <c r="N241" s="8">
        <v>8</v>
      </c>
      <c r="O241" s="7">
        <v>8</v>
      </c>
      <c r="P241" s="7">
        <v>8</v>
      </c>
    </row>
    <row r="242" spans="11:16" x14ac:dyDescent="0.25">
      <c r="K242" s="5" t="s">
        <v>62</v>
      </c>
      <c r="L242" s="7">
        <v>1</v>
      </c>
      <c r="M242" s="7">
        <v>4</v>
      </c>
      <c r="N242" s="8">
        <v>4</v>
      </c>
      <c r="O242" s="7">
        <v>4</v>
      </c>
      <c r="P242" s="7">
        <v>4</v>
      </c>
    </row>
    <row r="243" spans="11:16" x14ac:dyDescent="0.25">
      <c r="K243" s="4" t="s">
        <v>64</v>
      </c>
      <c r="L243" s="7">
        <v>22</v>
      </c>
      <c r="M243" s="7">
        <v>494</v>
      </c>
      <c r="N243" s="8">
        <v>22.454545454545453</v>
      </c>
      <c r="O243" s="7">
        <v>14</v>
      </c>
      <c r="P243" s="7">
        <v>32</v>
      </c>
    </row>
    <row r="244" spans="11:16" x14ac:dyDescent="0.25">
      <c r="K244" s="5" t="s">
        <v>21</v>
      </c>
      <c r="L244" s="7">
        <v>1</v>
      </c>
      <c r="M244" s="7">
        <v>19</v>
      </c>
      <c r="N244" s="8">
        <v>19</v>
      </c>
      <c r="O244" s="7">
        <v>19</v>
      </c>
      <c r="P244" s="7">
        <v>19</v>
      </c>
    </row>
    <row r="245" spans="11:16" x14ac:dyDescent="0.25">
      <c r="K245" s="5" t="s">
        <v>22</v>
      </c>
      <c r="L245" s="7">
        <v>2</v>
      </c>
      <c r="M245" s="7">
        <v>42</v>
      </c>
      <c r="N245" s="8">
        <v>21</v>
      </c>
      <c r="O245" s="7">
        <v>20</v>
      </c>
      <c r="P245" s="7">
        <v>22</v>
      </c>
    </row>
    <row r="246" spans="11:16" x14ac:dyDescent="0.25">
      <c r="K246" s="5" t="s">
        <v>9</v>
      </c>
      <c r="L246" s="7">
        <v>1</v>
      </c>
      <c r="M246" s="7">
        <v>16</v>
      </c>
      <c r="N246" s="8">
        <v>16</v>
      </c>
      <c r="O246" s="7">
        <v>16</v>
      </c>
      <c r="P246" s="7">
        <v>16</v>
      </c>
    </row>
    <row r="247" spans="11:16" x14ac:dyDescent="0.25">
      <c r="K247" s="5" t="s">
        <v>32</v>
      </c>
      <c r="L247" s="7">
        <v>2</v>
      </c>
      <c r="M247" s="7">
        <v>49</v>
      </c>
      <c r="N247" s="8">
        <v>24.5</v>
      </c>
      <c r="O247" s="7">
        <v>22</v>
      </c>
      <c r="P247" s="7">
        <v>27</v>
      </c>
    </row>
    <row r="248" spans="11:16" x14ac:dyDescent="0.25">
      <c r="K248" s="5" t="s">
        <v>10</v>
      </c>
      <c r="L248" s="7">
        <v>1</v>
      </c>
      <c r="M248" s="7">
        <v>25</v>
      </c>
      <c r="N248" s="8">
        <v>25</v>
      </c>
      <c r="O248" s="7">
        <v>25</v>
      </c>
      <c r="P248" s="7">
        <v>25</v>
      </c>
    </row>
    <row r="249" spans="11:16" x14ac:dyDescent="0.25">
      <c r="K249" s="5" t="s">
        <v>24</v>
      </c>
      <c r="L249" s="7">
        <v>1</v>
      </c>
      <c r="M249" s="7">
        <v>20</v>
      </c>
      <c r="N249" s="8">
        <v>20</v>
      </c>
      <c r="O249" s="7">
        <v>20</v>
      </c>
      <c r="P249" s="7">
        <v>20</v>
      </c>
    </row>
    <row r="250" spans="11:16" x14ac:dyDescent="0.25">
      <c r="K250" s="6" t="s">
        <v>109</v>
      </c>
      <c r="L250" s="7">
        <v>1</v>
      </c>
      <c r="M250" s="7">
        <v>20</v>
      </c>
      <c r="N250" s="8">
        <v>20</v>
      </c>
      <c r="O250" s="7">
        <v>20</v>
      </c>
      <c r="P250" s="7">
        <v>20</v>
      </c>
    </row>
    <row r="251" spans="11:16" x14ac:dyDescent="0.25">
      <c r="K251" s="5" t="s">
        <v>11</v>
      </c>
      <c r="L251" s="7">
        <v>1</v>
      </c>
      <c r="M251" s="7">
        <v>32</v>
      </c>
      <c r="N251" s="8">
        <v>32</v>
      </c>
      <c r="O251" s="7">
        <v>32</v>
      </c>
      <c r="P251" s="7">
        <v>32</v>
      </c>
    </row>
    <row r="252" spans="11:16" x14ac:dyDescent="0.25">
      <c r="K252" s="5" t="s">
        <v>65</v>
      </c>
      <c r="L252" s="7">
        <v>1</v>
      </c>
      <c r="M252" s="7">
        <v>20</v>
      </c>
      <c r="N252" s="8">
        <v>20</v>
      </c>
      <c r="O252" s="7">
        <v>20</v>
      </c>
      <c r="P252" s="7">
        <v>20</v>
      </c>
    </row>
    <row r="253" spans="11:16" x14ac:dyDescent="0.25">
      <c r="K253" s="5" t="s">
        <v>25</v>
      </c>
      <c r="L253" s="7">
        <v>1</v>
      </c>
      <c r="M253" s="7">
        <v>22</v>
      </c>
      <c r="N253" s="8">
        <v>22</v>
      </c>
      <c r="O253" s="7">
        <v>22</v>
      </c>
      <c r="P253" s="7">
        <v>22</v>
      </c>
    </row>
    <row r="254" spans="11:16" x14ac:dyDescent="0.25">
      <c r="K254" s="5" t="s">
        <v>12</v>
      </c>
      <c r="L254" s="7">
        <v>2</v>
      </c>
      <c r="M254" s="7">
        <v>44</v>
      </c>
      <c r="N254" s="8">
        <v>22</v>
      </c>
      <c r="O254" s="7">
        <v>21</v>
      </c>
      <c r="P254" s="7">
        <v>23</v>
      </c>
    </row>
    <row r="255" spans="11:16" x14ac:dyDescent="0.25">
      <c r="K255" s="5" t="s">
        <v>13</v>
      </c>
      <c r="L255" s="7">
        <v>2</v>
      </c>
      <c r="M255" s="7">
        <v>59</v>
      </c>
      <c r="N255" s="8">
        <v>29.5</v>
      </c>
      <c r="O255" s="7">
        <v>29</v>
      </c>
      <c r="P255" s="7">
        <v>30</v>
      </c>
    </row>
    <row r="256" spans="11:16" x14ac:dyDescent="0.25">
      <c r="K256" s="5" t="s">
        <v>27</v>
      </c>
      <c r="L256" s="7">
        <v>1</v>
      </c>
      <c r="M256" s="7">
        <v>14</v>
      </c>
      <c r="N256" s="8">
        <v>14</v>
      </c>
      <c r="O256" s="7">
        <v>14</v>
      </c>
      <c r="P256" s="7">
        <v>14</v>
      </c>
    </row>
    <row r="257" spans="11:16" x14ac:dyDescent="0.25">
      <c r="K257" s="5" t="s">
        <v>14</v>
      </c>
      <c r="L257" s="7">
        <v>2</v>
      </c>
      <c r="M257" s="7">
        <v>54</v>
      </c>
      <c r="N257" s="8">
        <v>27</v>
      </c>
      <c r="O257" s="7">
        <v>26</v>
      </c>
      <c r="P257" s="7">
        <v>28</v>
      </c>
    </row>
    <row r="258" spans="11:16" x14ac:dyDescent="0.25">
      <c r="K258" s="5" t="s">
        <v>18</v>
      </c>
      <c r="L258" s="7">
        <v>1</v>
      </c>
      <c r="M258" s="7">
        <v>14</v>
      </c>
      <c r="N258" s="8">
        <v>14</v>
      </c>
      <c r="O258" s="7">
        <v>14</v>
      </c>
      <c r="P258" s="7">
        <v>14</v>
      </c>
    </row>
    <row r="259" spans="11:16" x14ac:dyDescent="0.25">
      <c r="K259" s="5" t="s">
        <v>28</v>
      </c>
      <c r="L259" s="7">
        <v>1</v>
      </c>
      <c r="M259" s="7">
        <v>20</v>
      </c>
      <c r="N259" s="8">
        <v>20</v>
      </c>
      <c r="O259" s="7">
        <v>20</v>
      </c>
      <c r="P259" s="7">
        <v>20</v>
      </c>
    </row>
    <row r="260" spans="11:16" x14ac:dyDescent="0.25">
      <c r="K260" s="5" t="s">
        <v>29</v>
      </c>
      <c r="L260" s="7">
        <v>2</v>
      </c>
      <c r="M260" s="7">
        <v>44</v>
      </c>
      <c r="N260" s="8">
        <v>22</v>
      </c>
      <c r="O260" s="7">
        <v>21</v>
      </c>
      <c r="P260" s="7">
        <v>23</v>
      </c>
    </row>
    <row r="261" spans="11:16" x14ac:dyDescent="0.25">
      <c r="K261" s="4" t="s">
        <v>66</v>
      </c>
      <c r="L261" s="7">
        <v>26</v>
      </c>
      <c r="M261" s="7">
        <v>621</v>
      </c>
      <c r="N261" s="8">
        <v>23.884615384615383</v>
      </c>
      <c r="O261" s="7">
        <v>17</v>
      </c>
      <c r="P261" s="7">
        <v>34</v>
      </c>
    </row>
    <row r="262" spans="11:16" x14ac:dyDescent="0.25">
      <c r="K262" s="5" t="s">
        <v>21</v>
      </c>
      <c r="L262" s="7">
        <v>2</v>
      </c>
      <c r="M262" s="7">
        <v>42</v>
      </c>
      <c r="N262" s="8">
        <v>21</v>
      </c>
      <c r="O262" s="7">
        <v>21</v>
      </c>
      <c r="P262" s="7">
        <v>21</v>
      </c>
    </row>
    <row r="263" spans="11:16" x14ac:dyDescent="0.25">
      <c r="K263" s="5" t="s">
        <v>22</v>
      </c>
      <c r="L263" s="7">
        <v>1</v>
      </c>
      <c r="M263" s="7">
        <v>18</v>
      </c>
      <c r="N263" s="8">
        <v>18</v>
      </c>
      <c r="O263" s="7">
        <v>18</v>
      </c>
      <c r="P263" s="7">
        <v>18</v>
      </c>
    </row>
    <row r="264" spans="11:16" x14ac:dyDescent="0.25">
      <c r="K264" s="5" t="s">
        <v>9</v>
      </c>
      <c r="L264" s="7">
        <v>1</v>
      </c>
      <c r="M264" s="7">
        <v>30</v>
      </c>
      <c r="N264" s="8">
        <v>30</v>
      </c>
      <c r="O264" s="7">
        <v>30</v>
      </c>
      <c r="P264" s="7">
        <v>30</v>
      </c>
    </row>
    <row r="265" spans="11:16" x14ac:dyDescent="0.25">
      <c r="K265" s="5" t="s">
        <v>23</v>
      </c>
      <c r="L265" s="7">
        <v>2</v>
      </c>
      <c r="M265" s="7">
        <v>47</v>
      </c>
      <c r="N265" s="8">
        <v>23.5</v>
      </c>
      <c r="O265" s="7">
        <v>22</v>
      </c>
      <c r="P265" s="7">
        <v>25</v>
      </c>
    </row>
    <row r="266" spans="11:16" x14ac:dyDescent="0.25">
      <c r="K266" s="5" t="s">
        <v>32</v>
      </c>
      <c r="L266" s="7">
        <v>1</v>
      </c>
      <c r="M266" s="7">
        <v>18</v>
      </c>
      <c r="N266" s="8">
        <v>18</v>
      </c>
      <c r="O266" s="7">
        <v>18</v>
      </c>
      <c r="P266" s="7">
        <v>18</v>
      </c>
    </row>
    <row r="267" spans="11:16" x14ac:dyDescent="0.25">
      <c r="K267" s="5" t="s">
        <v>10</v>
      </c>
      <c r="L267" s="7">
        <v>1</v>
      </c>
      <c r="M267" s="7">
        <v>25</v>
      </c>
      <c r="N267" s="8">
        <v>25</v>
      </c>
      <c r="O267" s="7">
        <v>25</v>
      </c>
      <c r="P267" s="7">
        <v>25</v>
      </c>
    </row>
    <row r="268" spans="11:16" x14ac:dyDescent="0.25">
      <c r="K268" s="5" t="s">
        <v>42</v>
      </c>
      <c r="L268" s="7">
        <v>1</v>
      </c>
      <c r="M268" s="7">
        <v>23</v>
      </c>
      <c r="N268" s="8">
        <v>23</v>
      </c>
      <c r="O268" s="7">
        <v>23</v>
      </c>
      <c r="P268" s="7">
        <v>23</v>
      </c>
    </row>
    <row r="269" spans="11:16" x14ac:dyDescent="0.25">
      <c r="K269" s="5" t="s">
        <v>24</v>
      </c>
      <c r="L269" s="7">
        <v>2</v>
      </c>
      <c r="M269" s="7">
        <v>37</v>
      </c>
      <c r="N269" s="8">
        <v>18.5</v>
      </c>
      <c r="O269" s="7">
        <v>18</v>
      </c>
      <c r="P269" s="7">
        <v>19</v>
      </c>
    </row>
    <row r="270" spans="11:16" x14ac:dyDescent="0.25">
      <c r="K270" s="6" t="s">
        <v>168</v>
      </c>
      <c r="L270" s="7">
        <v>1</v>
      </c>
      <c r="M270" s="7">
        <v>19</v>
      </c>
      <c r="N270" s="8">
        <v>19</v>
      </c>
      <c r="O270" s="7">
        <v>19</v>
      </c>
      <c r="P270" s="7">
        <v>19</v>
      </c>
    </row>
    <row r="271" spans="11:16" x14ac:dyDescent="0.25">
      <c r="K271" s="6" t="s">
        <v>169</v>
      </c>
      <c r="L271" s="7">
        <v>1</v>
      </c>
      <c r="M271" s="7">
        <v>18</v>
      </c>
      <c r="N271" s="8">
        <v>18</v>
      </c>
      <c r="O271" s="7">
        <v>18</v>
      </c>
      <c r="P271" s="7">
        <v>18</v>
      </c>
    </row>
    <row r="272" spans="11:16" x14ac:dyDescent="0.25">
      <c r="K272" s="5" t="s">
        <v>11</v>
      </c>
      <c r="L272" s="7">
        <v>1</v>
      </c>
      <c r="M272" s="7">
        <v>25</v>
      </c>
      <c r="N272" s="8">
        <v>25</v>
      </c>
      <c r="O272" s="7">
        <v>25</v>
      </c>
      <c r="P272" s="7">
        <v>25</v>
      </c>
    </row>
    <row r="273" spans="11:16" x14ac:dyDescent="0.25">
      <c r="K273" s="5" t="s">
        <v>25</v>
      </c>
      <c r="L273" s="7">
        <v>2</v>
      </c>
      <c r="M273" s="7">
        <v>50</v>
      </c>
      <c r="N273" s="8">
        <v>25</v>
      </c>
      <c r="O273" s="7">
        <v>25</v>
      </c>
      <c r="P273" s="7">
        <v>25</v>
      </c>
    </row>
    <row r="274" spans="11:16" x14ac:dyDescent="0.25">
      <c r="K274" s="5" t="s">
        <v>12</v>
      </c>
      <c r="L274" s="7">
        <v>2</v>
      </c>
      <c r="M274" s="7">
        <v>41</v>
      </c>
      <c r="N274" s="8">
        <v>20.5</v>
      </c>
      <c r="O274" s="7">
        <v>20</v>
      </c>
      <c r="P274" s="7">
        <v>21</v>
      </c>
    </row>
    <row r="275" spans="11:16" x14ac:dyDescent="0.25">
      <c r="K275" s="5" t="s">
        <v>67</v>
      </c>
      <c r="L275" s="7">
        <v>1</v>
      </c>
      <c r="M275" s="7">
        <v>17</v>
      </c>
      <c r="N275" s="8">
        <v>17</v>
      </c>
      <c r="O275" s="7">
        <v>17</v>
      </c>
      <c r="P275" s="7">
        <v>17</v>
      </c>
    </row>
    <row r="276" spans="11:16" x14ac:dyDescent="0.25">
      <c r="K276" s="5" t="s">
        <v>13</v>
      </c>
      <c r="L276" s="7">
        <v>2</v>
      </c>
      <c r="M276" s="7">
        <v>67</v>
      </c>
      <c r="N276" s="8">
        <v>33.5</v>
      </c>
      <c r="O276" s="7">
        <v>33</v>
      </c>
      <c r="P276" s="7">
        <v>34</v>
      </c>
    </row>
    <row r="277" spans="11:16" x14ac:dyDescent="0.25">
      <c r="K277" s="5" t="s">
        <v>68</v>
      </c>
      <c r="L277" s="7">
        <v>1</v>
      </c>
      <c r="M277" s="7">
        <v>17</v>
      </c>
      <c r="N277" s="8">
        <v>17</v>
      </c>
      <c r="O277" s="7">
        <v>17</v>
      </c>
      <c r="P277" s="7">
        <v>17</v>
      </c>
    </row>
    <row r="278" spans="11:16" x14ac:dyDescent="0.25">
      <c r="K278" s="5" t="s">
        <v>14</v>
      </c>
      <c r="L278" s="7">
        <v>2</v>
      </c>
      <c r="M278" s="7">
        <v>61</v>
      </c>
      <c r="N278" s="8">
        <v>30.5</v>
      </c>
      <c r="O278" s="7">
        <v>28</v>
      </c>
      <c r="P278" s="7">
        <v>33</v>
      </c>
    </row>
    <row r="279" spans="11:16" x14ac:dyDescent="0.25">
      <c r="K279" s="5" t="s">
        <v>39</v>
      </c>
      <c r="L279" s="7">
        <v>1</v>
      </c>
      <c r="M279" s="7">
        <v>25</v>
      </c>
      <c r="N279" s="8">
        <v>25</v>
      </c>
      <c r="O279" s="7">
        <v>25</v>
      </c>
      <c r="P279" s="7">
        <v>25</v>
      </c>
    </row>
    <row r="280" spans="11:16" x14ac:dyDescent="0.25">
      <c r="K280" s="5" t="s">
        <v>40</v>
      </c>
      <c r="L280" s="7">
        <v>1</v>
      </c>
      <c r="M280" s="7">
        <v>22</v>
      </c>
      <c r="N280" s="8">
        <v>22</v>
      </c>
      <c r="O280" s="7">
        <v>22</v>
      </c>
      <c r="P280" s="7">
        <v>22</v>
      </c>
    </row>
    <row r="281" spans="11:16" x14ac:dyDescent="0.25">
      <c r="K281" s="5" t="s">
        <v>28</v>
      </c>
      <c r="L281" s="7">
        <v>1</v>
      </c>
      <c r="M281" s="7">
        <v>26</v>
      </c>
      <c r="N281" s="8">
        <v>26</v>
      </c>
      <c r="O281" s="7">
        <v>26</v>
      </c>
      <c r="P281" s="7">
        <v>26</v>
      </c>
    </row>
    <row r="282" spans="11:16" x14ac:dyDescent="0.25">
      <c r="K282" s="5" t="s">
        <v>15</v>
      </c>
      <c r="L282" s="7">
        <v>1</v>
      </c>
      <c r="M282" s="7">
        <v>30</v>
      </c>
      <c r="N282" s="8">
        <v>30</v>
      </c>
      <c r="O282" s="7">
        <v>30</v>
      </c>
      <c r="P282" s="7">
        <v>30</v>
      </c>
    </row>
    <row r="283" spans="11:16" x14ac:dyDescent="0.25">
      <c r="K283" s="4" t="s">
        <v>69</v>
      </c>
      <c r="L283" s="7">
        <v>30</v>
      </c>
      <c r="M283" s="7">
        <v>708</v>
      </c>
      <c r="N283" s="8">
        <v>23.6</v>
      </c>
      <c r="O283" s="7">
        <v>11</v>
      </c>
      <c r="P283" s="7">
        <v>31</v>
      </c>
    </row>
    <row r="284" spans="11:16" x14ac:dyDescent="0.25">
      <c r="K284" s="5" t="s">
        <v>22</v>
      </c>
      <c r="L284" s="7">
        <v>2</v>
      </c>
      <c r="M284" s="7">
        <v>43</v>
      </c>
      <c r="N284" s="8">
        <v>21.5</v>
      </c>
      <c r="O284" s="7">
        <v>21</v>
      </c>
      <c r="P284" s="7">
        <v>22</v>
      </c>
    </row>
    <row r="285" spans="11:16" x14ac:dyDescent="0.25">
      <c r="K285" s="5" t="s">
        <v>9</v>
      </c>
      <c r="L285" s="7">
        <v>3</v>
      </c>
      <c r="M285" s="7">
        <v>73</v>
      </c>
      <c r="N285" s="8">
        <v>24.333333333333332</v>
      </c>
      <c r="O285" s="7">
        <v>23</v>
      </c>
      <c r="P285" s="7">
        <v>25</v>
      </c>
    </row>
    <row r="286" spans="11:16" x14ac:dyDescent="0.25">
      <c r="K286" s="5" t="s">
        <v>23</v>
      </c>
      <c r="L286" s="7">
        <v>1</v>
      </c>
      <c r="M286" s="7">
        <v>16</v>
      </c>
      <c r="N286" s="8">
        <v>16</v>
      </c>
      <c r="O286" s="7">
        <v>16</v>
      </c>
      <c r="P286" s="7">
        <v>16</v>
      </c>
    </row>
    <row r="287" spans="11:16" x14ac:dyDescent="0.25">
      <c r="K287" s="5" t="s">
        <v>32</v>
      </c>
      <c r="L287" s="7">
        <v>1</v>
      </c>
      <c r="M287" s="7">
        <v>17</v>
      </c>
      <c r="N287" s="8">
        <v>17</v>
      </c>
      <c r="O287" s="7">
        <v>17</v>
      </c>
      <c r="P287" s="7">
        <v>17</v>
      </c>
    </row>
    <row r="288" spans="11:16" x14ac:dyDescent="0.25">
      <c r="K288" s="5" t="s">
        <v>10</v>
      </c>
      <c r="L288" s="7">
        <v>3</v>
      </c>
      <c r="M288" s="7">
        <v>81</v>
      </c>
      <c r="N288" s="8">
        <v>27</v>
      </c>
      <c r="O288" s="7">
        <v>25</v>
      </c>
      <c r="P288" s="7">
        <v>29</v>
      </c>
    </row>
    <row r="289" spans="11:16" x14ac:dyDescent="0.25">
      <c r="K289" s="5" t="s">
        <v>24</v>
      </c>
      <c r="L289" s="7">
        <v>1</v>
      </c>
      <c r="M289" s="7">
        <v>26</v>
      </c>
      <c r="N289" s="8">
        <v>26</v>
      </c>
      <c r="O289" s="7">
        <v>26</v>
      </c>
      <c r="P289" s="7">
        <v>26</v>
      </c>
    </row>
    <row r="290" spans="11:16" x14ac:dyDescent="0.25">
      <c r="K290" s="6" t="s">
        <v>170</v>
      </c>
      <c r="L290" s="7">
        <v>1</v>
      </c>
      <c r="M290" s="7">
        <v>26</v>
      </c>
      <c r="N290" s="8">
        <v>26</v>
      </c>
      <c r="O290" s="7">
        <v>26</v>
      </c>
      <c r="P290" s="7">
        <v>26</v>
      </c>
    </row>
    <row r="291" spans="11:16" x14ac:dyDescent="0.25">
      <c r="K291" s="5" t="s">
        <v>11</v>
      </c>
      <c r="L291" s="7">
        <v>3</v>
      </c>
      <c r="M291" s="7">
        <v>69</v>
      </c>
      <c r="N291" s="8">
        <v>23</v>
      </c>
      <c r="O291" s="7">
        <v>23</v>
      </c>
      <c r="P291" s="7">
        <v>23</v>
      </c>
    </row>
    <row r="292" spans="11:16" x14ac:dyDescent="0.25">
      <c r="K292" s="5" t="s">
        <v>25</v>
      </c>
      <c r="L292" s="7">
        <v>1</v>
      </c>
      <c r="M292" s="7">
        <v>19</v>
      </c>
      <c r="N292" s="8">
        <v>19</v>
      </c>
      <c r="O292" s="7">
        <v>19</v>
      </c>
      <c r="P292" s="7">
        <v>19</v>
      </c>
    </row>
    <row r="293" spans="11:16" x14ac:dyDescent="0.25">
      <c r="K293" s="5" t="s">
        <v>12</v>
      </c>
      <c r="L293" s="7">
        <v>3</v>
      </c>
      <c r="M293" s="7">
        <v>85</v>
      </c>
      <c r="N293" s="8">
        <v>28.333333333333332</v>
      </c>
      <c r="O293" s="7">
        <v>28</v>
      </c>
      <c r="P293" s="7">
        <v>29</v>
      </c>
    </row>
    <row r="294" spans="11:16" x14ac:dyDescent="0.25">
      <c r="K294" s="5" t="s">
        <v>13</v>
      </c>
      <c r="L294" s="7">
        <v>3</v>
      </c>
      <c r="M294" s="7">
        <v>84</v>
      </c>
      <c r="N294" s="8">
        <v>28</v>
      </c>
      <c r="O294" s="7">
        <v>28</v>
      </c>
      <c r="P294" s="7">
        <v>28</v>
      </c>
    </row>
    <row r="295" spans="11:16" x14ac:dyDescent="0.25">
      <c r="K295" s="5" t="s">
        <v>27</v>
      </c>
      <c r="L295" s="7">
        <v>1</v>
      </c>
      <c r="M295" s="7">
        <v>11</v>
      </c>
      <c r="N295" s="8">
        <v>11</v>
      </c>
      <c r="O295" s="7">
        <v>11</v>
      </c>
      <c r="P295" s="7">
        <v>11</v>
      </c>
    </row>
    <row r="296" spans="11:16" x14ac:dyDescent="0.25">
      <c r="K296" s="5" t="s">
        <v>14</v>
      </c>
      <c r="L296" s="7">
        <v>3</v>
      </c>
      <c r="M296" s="7">
        <v>90</v>
      </c>
      <c r="N296" s="8">
        <v>30</v>
      </c>
      <c r="O296" s="7">
        <v>29</v>
      </c>
      <c r="P296" s="7">
        <v>31</v>
      </c>
    </row>
    <row r="297" spans="11:16" x14ac:dyDescent="0.25">
      <c r="K297" s="5" t="s">
        <v>39</v>
      </c>
      <c r="L297" s="7">
        <v>1</v>
      </c>
      <c r="M297" s="7">
        <v>14</v>
      </c>
      <c r="N297" s="8">
        <v>14</v>
      </c>
      <c r="O297" s="7">
        <v>14</v>
      </c>
      <c r="P297" s="7">
        <v>14</v>
      </c>
    </row>
    <row r="298" spans="11:16" x14ac:dyDescent="0.25">
      <c r="K298" s="5" t="s">
        <v>29</v>
      </c>
      <c r="L298" s="7">
        <v>1</v>
      </c>
      <c r="M298" s="7">
        <v>23</v>
      </c>
      <c r="N298" s="8">
        <v>23</v>
      </c>
      <c r="O298" s="7">
        <v>23</v>
      </c>
      <c r="P298" s="7">
        <v>23</v>
      </c>
    </row>
    <row r="299" spans="11:16" x14ac:dyDescent="0.25">
      <c r="K299" s="5" t="s">
        <v>15</v>
      </c>
      <c r="L299" s="7">
        <v>2</v>
      </c>
      <c r="M299" s="7">
        <v>36</v>
      </c>
      <c r="N299" s="8">
        <v>18</v>
      </c>
      <c r="O299" s="7">
        <v>17</v>
      </c>
      <c r="P299" s="7">
        <v>19</v>
      </c>
    </row>
    <row r="300" spans="11:16" x14ac:dyDescent="0.25">
      <c r="K300" s="5" t="s">
        <v>16</v>
      </c>
      <c r="L300" s="7">
        <v>1</v>
      </c>
      <c r="M300" s="7">
        <v>21</v>
      </c>
      <c r="N300" s="8">
        <v>21</v>
      </c>
      <c r="O300" s="7">
        <v>21</v>
      </c>
      <c r="P300" s="7">
        <v>21</v>
      </c>
    </row>
    <row r="301" spans="11:16" x14ac:dyDescent="0.25">
      <c r="K301" s="4" t="s">
        <v>70</v>
      </c>
      <c r="L301" s="7">
        <v>23</v>
      </c>
      <c r="M301" s="7">
        <v>525</v>
      </c>
      <c r="N301" s="8">
        <v>22.826086956521738</v>
      </c>
      <c r="O301" s="7">
        <v>3</v>
      </c>
      <c r="P301" s="7">
        <v>34</v>
      </c>
    </row>
    <row r="302" spans="11:16" x14ac:dyDescent="0.25">
      <c r="K302" s="5" t="s">
        <v>9</v>
      </c>
      <c r="L302" s="7">
        <v>3</v>
      </c>
      <c r="M302" s="7">
        <v>75</v>
      </c>
      <c r="N302" s="8">
        <v>25</v>
      </c>
      <c r="O302" s="7">
        <v>23</v>
      </c>
      <c r="P302" s="7">
        <v>26</v>
      </c>
    </row>
    <row r="303" spans="11:16" x14ac:dyDescent="0.25">
      <c r="K303" s="5" t="s">
        <v>10</v>
      </c>
      <c r="L303" s="7">
        <v>2</v>
      </c>
      <c r="M303" s="7">
        <v>50</v>
      </c>
      <c r="N303" s="8">
        <v>25</v>
      </c>
      <c r="O303" s="7">
        <v>25</v>
      </c>
      <c r="P303" s="7">
        <v>25</v>
      </c>
    </row>
    <row r="304" spans="11:16" x14ac:dyDescent="0.25">
      <c r="K304" s="5" t="s">
        <v>11</v>
      </c>
      <c r="L304" s="7">
        <v>2</v>
      </c>
      <c r="M304" s="7">
        <v>48</v>
      </c>
      <c r="N304" s="8">
        <v>24</v>
      </c>
      <c r="O304" s="7">
        <v>24</v>
      </c>
      <c r="P304" s="7">
        <v>24</v>
      </c>
    </row>
    <row r="305" spans="11:16" x14ac:dyDescent="0.25">
      <c r="K305" s="5" t="s">
        <v>12</v>
      </c>
      <c r="L305" s="7">
        <v>2</v>
      </c>
      <c r="M305" s="7">
        <v>67</v>
      </c>
      <c r="N305" s="8">
        <v>33.5</v>
      </c>
      <c r="O305" s="7">
        <v>33</v>
      </c>
      <c r="P305" s="7">
        <v>34</v>
      </c>
    </row>
    <row r="306" spans="11:16" x14ac:dyDescent="0.25">
      <c r="K306" s="5" t="s">
        <v>47</v>
      </c>
      <c r="L306" s="7">
        <v>2</v>
      </c>
      <c r="M306" s="7">
        <v>52</v>
      </c>
      <c r="N306" s="8">
        <v>26</v>
      </c>
      <c r="O306" s="7">
        <v>25</v>
      </c>
      <c r="P306" s="7">
        <v>27</v>
      </c>
    </row>
    <row r="307" spans="11:16" x14ac:dyDescent="0.25">
      <c r="K307" s="5" t="s">
        <v>13</v>
      </c>
      <c r="L307" s="7">
        <v>2</v>
      </c>
      <c r="M307" s="7">
        <v>61</v>
      </c>
      <c r="N307" s="8">
        <v>30.5</v>
      </c>
      <c r="O307" s="7">
        <v>30</v>
      </c>
      <c r="P307" s="7">
        <v>31</v>
      </c>
    </row>
    <row r="308" spans="11:16" x14ac:dyDescent="0.25">
      <c r="K308" s="5" t="s">
        <v>49</v>
      </c>
      <c r="L308" s="7">
        <v>1</v>
      </c>
      <c r="M308" s="7">
        <v>25</v>
      </c>
      <c r="N308" s="8">
        <v>25</v>
      </c>
      <c r="O308" s="7">
        <v>25</v>
      </c>
      <c r="P308" s="7">
        <v>25</v>
      </c>
    </row>
    <row r="309" spans="11:16" x14ac:dyDescent="0.25">
      <c r="K309" s="5" t="s">
        <v>14</v>
      </c>
      <c r="L309" s="7">
        <v>2</v>
      </c>
      <c r="M309" s="7">
        <v>56</v>
      </c>
      <c r="N309" s="8">
        <v>28</v>
      </c>
      <c r="O309" s="7">
        <v>27</v>
      </c>
      <c r="P309" s="7">
        <v>29</v>
      </c>
    </row>
    <row r="310" spans="11:16" x14ac:dyDescent="0.25">
      <c r="K310" s="5" t="s">
        <v>51</v>
      </c>
      <c r="L310" s="7">
        <v>1</v>
      </c>
      <c r="M310" s="7">
        <v>28</v>
      </c>
      <c r="N310" s="8">
        <v>28</v>
      </c>
      <c r="O310" s="7">
        <v>28</v>
      </c>
      <c r="P310" s="7">
        <v>28</v>
      </c>
    </row>
    <row r="311" spans="11:16" x14ac:dyDescent="0.25">
      <c r="K311" s="5" t="s">
        <v>18</v>
      </c>
      <c r="L311" s="7">
        <v>1</v>
      </c>
      <c r="M311" s="7">
        <v>3</v>
      </c>
      <c r="N311" s="8">
        <v>3</v>
      </c>
      <c r="O311" s="7">
        <v>3</v>
      </c>
      <c r="P311" s="7">
        <v>3</v>
      </c>
    </row>
    <row r="312" spans="11:16" x14ac:dyDescent="0.25">
      <c r="K312" s="5" t="s">
        <v>15</v>
      </c>
      <c r="L312" s="7">
        <v>2</v>
      </c>
      <c r="M312" s="7">
        <v>30</v>
      </c>
      <c r="N312" s="8">
        <v>15</v>
      </c>
      <c r="O312" s="7">
        <v>14</v>
      </c>
      <c r="P312" s="7">
        <v>16</v>
      </c>
    </row>
    <row r="313" spans="11:16" x14ac:dyDescent="0.25">
      <c r="K313" s="5" t="s">
        <v>16</v>
      </c>
      <c r="L313" s="7">
        <v>1</v>
      </c>
      <c r="M313" s="7">
        <v>18</v>
      </c>
      <c r="N313" s="8">
        <v>18</v>
      </c>
      <c r="O313" s="7">
        <v>18</v>
      </c>
      <c r="P313" s="7">
        <v>18</v>
      </c>
    </row>
    <row r="314" spans="11:16" x14ac:dyDescent="0.25">
      <c r="K314" s="5" t="s">
        <v>19</v>
      </c>
      <c r="L314" s="7">
        <v>2</v>
      </c>
      <c r="M314" s="7">
        <v>12</v>
      </c>
      <c r="N314" s="8">
        <v>6</v>
      </c>
      <c r="O314" s="7">
        <v>4</v>
      </c>
      <c r="P314" s="7">
        <v>8</v>
      </c>
    </row>
    <row r="315" spans="11:16" x14ac:dyDescent="0.25">
      <c r="K315" s="4" t="s">
        <v>71</v>
      </c>
      <c r="L315" s="7">
        <v>24</v>
      </c>
      <c r="M315" s="7">
        <v>576</v>
      </c>
      <c r="N315" s="8">
        <v>24</v>
      </c>
      <c r="O315" s="7">
        <v>14</v>
      </c>
      <c r="P315" s="7">
        <v>32</v>
      </c>
    </row>
    <row r="316" spans="11:16" x14ac:dyDescent="0.25">
      <c r="K316" s="5" t="s">
        <v>21</v>
      </c>
      <c r="L316" s="7">
        <v>1</v>
      </c>
      <c r="M316" s="7">
        <v>29</v>
      </c>
      <c r="N316" s="8">
        <v>29</v>
      </c>
      <c r="O316" s="7">
        <v>29</v>
      </c>
      <c r="P316" s="7">
        <v>29</v>
      </c>
    </row>
    <row r="317" spans="11:16" x14ac:dyDescent="0.25">
      <c r="K317" s="5" t="s">
        <v>22</v>
      </c>
      <c r="L317" s="7">
        <v>1</v>
      </c>
      <c r="M317" s="7">
        <v>30</v>
      </c>
      <c r="N317" s="8">
        <v>30</v>
      </c>
      <c r="O317" s="7">
        <v>30</v>
      </c>
      <c r="P317" s="7">
        <v>30</v>
      </c>
    </row>
    <row r="318" spans="11:16" x14ac:dyDescent="0.25">
      <c r="K318" s="5" t="s">
        <v>9</v>
      </c>
      <c r="L318" s="7">
        <v>1</v>
      </c>
      <c r="M318" s="7">
        <v>14</v>
      </c>
      <c r="N318" s="8">
        <v>14</v>
      </c>
      <c r="O318" s="7">
        <v>14</v>
      </c>
      <c r="P318" s="7">
        <v>14</v>
      </c>
    </row>
    <row r="319" spans="11:16" x14ac:dyDescent="0.25">
      <c r="K319" s="5" t="s">
        <v>31</v>
      </c>
      <c r="L319" s="7">
        <v>1</v>
      </c>
      <c r="M319" s="7">
        <v>20</v>
      </c>
      <c r="N319" s="8">
        <v>20</v>
      </c>
      <c r="O319" s="7">
        <v>20</v>
      </c>
      <c r="P319" s="7">
        <v>20</v>
      </c>
    </row>
    <row r="320" spans="11:16" x14ac:dyDescent="0.25">
      <c r="K320" s="5" t="s">
        <v>23</v>
      </c>
      <c r="L320" s="7">
        <v>2</v>
      </c>
      <c r="M320" s="7">
        <v>54</v>
      </c>
      <c r="N320" s="8">
        <v>27</v>
      </c>
      <c r="O320" s="7">
        <v>27</v>
      </c>
      <c r="P320" s="7">
        <v>27</v>
      </c>
    </row>
    <row r="321" spans="11:16" x14ac:dyDescent="0.25">
      <c r="K321" s="5" t="s">
        <v>10</v>
      </c>
      <c r="L321" s="7">
        <v>1</v>
      </c>
      <c r="M321" s="7">
        <v>19</v>
      </c>
      <c r="N321" s="8">
        <v>19</v>
      </c>
      <c r="O321" s="7">
        <v>19</v>
      </c>
      <c r="P321" s="7">
        <v>19</v>
      </c>
    </row>
    <row r="322" spans="11:16" x14ac:dyDescent="0.25">
      <c r="K322" s="5" t="s">
        <v>42</v>
      </c>
      <c r="L322" s="7">
        <v>1</v>
      </c>
      <c r="M322" s="7">
        <v>19</v>
      </c>
      <c r="N322" s="8">
        <v>19</v>
      </c>
      <c r="O322" s="7">
        <v>19</v>
      </c>
      <c r="P322" s="7">
        <v>19</v>
      </c>
    </row>
    <row r="323" spans="11:16" x14ac:dyDescent="0.25">
      <c r="K323" s="5" t="s">
        <v>24</v>
      </c>
      <c r="L323" s="7">
        <v>2</v>
      </c>
      <c r="M323" s="7">
        <v>50</v>
      </c>
      <c r="N323" s="8">
        <v>25</v>
      </c>
      <c r="O323" s="7">
        <v>24</v>
      </c>
      <c r="P323" s="7">
        <v>26</v>
      </c>
    </row>
    <row r="324" spans="11:16" x14ac:dyDescent="0.25">
      <c r="K324" s="6" t="s">
        <v>171</v>
      </c>
      <c r="L324" s="7">
        <v>1</v>
      </c>
      <c r="M324" s="7">
        <v>24</v>
      </c>
      <c r="N324" s="8">
        <v>24</v>
      </c>
      <c r="O324" s="7">
        <v>24</v>
      </c>
      <c r="P324" s="7">
        <v>24</v>
      </c>
    </row>
    <row r="325" spans="11:16" x14ac:dyDescent="0.25">
      <c r="K325" s="6" t="s">
        <v>159</v>
      </c>
      <c r="L325" s="7">
        <v>1</v>
      </c>
      <c r="M325" s="7">
        <v>26</v>
      </c>
      <c r="N325" s="8">
        <v>26</v>
      </c>
      <c r="O325" s="7">
        <v>26</v>
      </c>
      <c r="P325" s="7">
        <v>26</v>
      </c>
    </row>
    <row r="326" spans="11:16" x14ac:dyDescent="0.25">
      <c r="K326" s="5" t="s">
        <v>33</v>
      </c>
      <c r="L326" s="7">
        <v>1</v>
      </c>
      <c r="M326" s="7">
        <v>25</v>
      </c>
      <c r="N326" s="8">
        <v>25</v>
      </c>
      <c r="O326" s="7">
        <v>25</v>
      </c>
      <c r="P326" s="7">
        <v>25</v>
      </c>
    </row>
    <row r="327" spans="11:16" x14ac:dyDescent="0.25">
      <c r="K327" s="5" t="s">
        <v>25</v>
      </c>
      <c r="L327" s="7">
        <v>2</v>
      </c>
      <c r="M327" s="7">
        <v>45</v>
      </c>
      <c r="N327" s="8">
        <v>22.5</v>
      </c>
      <c r="O327" s="7">
        <v>22</v>
      </c>
      <c r="P327" s="7">
        <v>23</v>
      </c>
    </row>
    <row r="328" spans="11:16" x14ac:dyDescent="0.25">
      <c r="K328" s="5" t="s">
        <v>12</v>
      </c>
      <c r="L328" s="7">
        <v>1</v>
      </c>
      <c r="M328" s="7">
        <v>28</v>
      </c>
      <c r="N328" s="8">
        <v>28</v>
      </c>
      <c r="O328" s="7">
        <v>28</v>
      </c>
      <c r="P328" s="7">
        <v>28</v>
      </c>
    </row>
    <row r="329" spans="11:16" x14ac:dyDescent="0.25">
      <c r="K329" s="5" t="s">
        <v>67</v>
      </c>
      <c r="L329" s="7">
        <v>1</v>
      </c>
      <c r="M329" s="7">
        <v>21</v>
      </c>
      <c r="N329" s="8">
        <v>21</v>
      </c>
      <c r="O329" s="7">
        <v>21</v>
      </c>
      <c r="P329" s="7">
        <v>21</v>
      </c>
    </row>
    <row r="330" spans="11:16" x14ac:dyDescent="0.25">
      <c r="K330" s="5" t="s">
        <v>13</v>
      </c>
      <c r="L330" s="7">
        <v>2</v>
      </c>
      <c r="M330" s="7">
        <v>64</v>
      </c>
      <c r="N330" s="8">
        <v>32</v>
      </c>
      <c r="O330" s="7">
        <v>32</v>
      </c>
      <c r="P330" s="7">
        <v>32</v>
      </c>
    </row>
    <row r="331" spans="11:16" x14ac:dyDescent="0.25">
      <c r="K331" s="5" t="s">
        <v>68</v>
      </c>
      <c r="L331" s="7">
        <v>1</v>
      </c>
      <c r="M331" s="7">
        <v>17</v>
      </c>
      <c r="N331" s="8">
        <v>17</v>
      </c>
      <c r="O331" s="7">
        <v>17</v>
      </c>
      <c r="P331" s="7">
        <v>17</v>
      </c>
    </row>
    <row r="332" spans="11:16" x14ac:dyDescent="0.25">
      <c r="K332" s="5" t="s">
        <v>14</v>
      </c>
      <c r="L332" s="7">
        <v>2</v>
      </c>
      <c r="M332" s="7">
        <v>53</v>
      </c>
      <c r="N332" s="8">
        <v>26.5</v>
      </c>
      <c r="O332" s="7">
        <v>26</v>
      </c>
      <c r="P332" s="7">
        <v>27</v>
      </c>
    </row>
    <row r="333" spans="11:16" x14ac:dyDescent="0.25">
      <c r="K333" s="5" t="s">
        <v>40</v>
      </c>
      <c r="L333" s="7">
        <v>1</v>
      </c>
      <c r="M333" s="7">
        <v>25</v>
      </c>
      <c r="N333" s="8">
        <v>25</v>
      </c>
      <c r="O333" s="7">
        <v>25</v>
      </c>
      <c r="P333" s="7">
        <v>25</v>
      </c>
    </row>
    <row r="334" spans="11:16" x14ac:dyDescent="0.25">
      <c r="K334" s="5" t="s">
        <v>28</v>
      </c>
      <c r="L334" s="7">
        <v>1</v>
      </c>
      <c r="M334" s="7">
        <v>24</v>
      </c>
      <c r="N334" s="8">
        <v>24</v>
      </c>
      <c r="O334" s="7">
        <v>24</v>
      </c>
      <c r="P334" s="7">
        <v>24</v>
      </c>
    </row>
    <row r="335" spans="11:16" x14ac:dyDescent="0.25">
      <c r="K335" s="5" t="s">
        <v>15</v>
      </c>
      <c r="L335" s="7">
        <v>1</v>
      </c>
      <c r="M335" s="7">
        <v>21</v>
      </c>
      <c r="N335" s="8">
        <v>21</v>
      </c>
      <c r="O335" s="7">
        <v>21</v>
      </c>
      <c r="P335" s="7">
        <v>21</v>
      </c>
    </row>
    <row r="336" spans="11:16" x14ac:dyDescent="0.25">
      <c r="K336" s="5" t="s">
        <v>16</v>
      </c>
      <c r="L336" s="7">
        <v>1</v>
      </c>
      <c r="M336" s="7">
        <v>18</v>
      </c>
      <c r="N336" s="8">
        <v>18</v>
      </c>
      <c r="O336" s="7">
        <v>18</v>
      </c>
      <c r="P336" s="7">
        <v>18</v>
      </c>
    </row>
    <row r="337" spans="11:16" x14ac:dyDescent="0.25">
      <c r="K337" s="4" t="s">
        <v>72</v>
      </c>
      <c r="L337" s="7">
        <v>8</v>
      </c>
      <c r="M337" s="7">
        <v>137</v>
      </c>
      <c r="N337" s="8">
        <v>17.125</v>
      </c>
      <c r="O337" s="7">
        <v>16</v>
      </c>
      <c r="P337" s="7">
        <v>18</v>
      </c>
    </row>
    <row r="338" spans="11:16" x14ac:dyDescent="0.25">
      <c r="K338" s="5" t="s">
        <v>56</v>
      </c>
      <c r="L338" s="7">
        <v>5</v>
      </c>
      <c r="M338" s="7">
        <v>85</v>
      </c>
      <c r="N338" s="8">
        <v>17</v>
      </c>
      <c r="O338" s="7">
        <v>16</v>
      </c>
      <c r="P338" s="7">
        <v>18</v>
      </c>
    </row>
    <row r="339" spans="11:16" x14ac:dyDescent="0.25">
      <c r="K339" s="5" t="s">
        <v>73</v>
      </c>
      <c r="L339" s="7">
        <v>3</v>
      </c>
      <c r="M339" s="7">
        <v>52</v>
      </c>
      <c r="N339" s="8">
        <v>17.333333333333332</v>
      </c>
      <c r="O339" s="7">
        <v>17</v>
      </c>
      <c r="P339" s="7">
        <v>18</v>
      </c>
    </row>
    <row r="340" spans="11:16" x14ac:dyDescent="0.25">
      <c r="K340" s="4" t="s">
        <v>74</v>
      </c>
      <c r="L340" s="7">
        <v>23</v>
      </c>
      <c r="M340" s="7">
        <v>503</v>
      </c>
      <c r="N340" s="8">
        <v>21.869565217391305</v>
      </c>
      <c r="O340" s="7">
        <v>11</v>
      </c>
      <c r="P340" s="7">
        <v>31</v>
      </c>
    </row>
    <row r="341" spans="11:16" x14ac:dyDescent="0.25">
      <c r="K341" s="5" t="s">
        <v>21</v>
      </c>
      <c r="L341" s="7">
        <v>3</v>
      </c>
      <c r="M341" s="7">
        <v>60</v>
      </c>
      <c r="N341" s="8">
        <v>20</v>
      </c>
      <c r="O341" s="7">
        <v>20</v>
      </c>
      <c r="P341" s="7">
        <v>20</v>
      </c>
    </row>
    <row r="342" spans="11:16" x14ac:dyDescent="0.25">
      <c r="K342" s="5" t="s">
        <v>9</v>
      </c>
      <c r="L342" s="7">
        <v>1</v>
      </c>
      <c r="M342" s="7">
        <v>18</v>
      </c>
      <c r="N342" s="8">
        <v>18</v>
      </c>
      <c r="O342" s="7">
        <v>18</v>
      </c>
      <c r="P342" s="7">
        <v>18</v>
      </c>
    </row>
    <row r="343" spans="11:16" x14ac:dyDescent="0.25">
      <c r="K343" s="5" t="s">
        <v>23</v>
      </c>
      <c r="L343" s="7">
        <v>2</v>
      </c>
      <c r="M343" s="7">
        <v>39</v>
      </c>
      <c r="N343" s="8">
        <v>19.5</v>
      </c>
      <c r="O343" s="7">
        <v>19</v>
      </c>
      <c r="P343" s="7">
        <v>20</v>
      </c>
    </row>
    <row r="344" spans="11:16" x14ac:dyDescent="0.25">
      <c r="K344" s="5" t="s">
        <v>10</v>
      </c>
      <c r="L344" s="7">
        <v>1</v>
      </c>
      <c r="M344" s="7">
        <v>21</v>
      </c>
      <c r="N344" s="8">
        <v>21</v>
      </c>
      <c r="O344" s="7">
        <v>21</v>
      </c>
      <c r="P344" s="7">
        <v>21</v>
      </c>
    </row>
    <row r="345" spans="11:16" x14ac:dyDescent="0.25">
      <c r="K345" s="5" t="s">
        <v>24</v>
      </c>
      <c r="L345" s="7">
        <v>3</v>
      </c>
      <c r="M345" s="7">
        <v>57</v>
      </c>
      <c r="N345" s="8">
        <v>19</v>
      </c>
      <c r="O345" s="7">
        <v>19</v>
      </c>
      <c r="P345" s="7">
        <v>19</v>
      </c>
    </row>
    <row r="346" spans="11:16" x14ac:dyDescent="0.25">
      <c r="K346" s="6" t="s">
        <v>111</v>
      </c>
      <c r="L346" s="7">
        <v>1</v>
      </c>
      <c r="M346" s="7">
        <v>19</v>
      </c>
      <c r="N346" s="8">
        <v>19</v>
      </c>
      <c r="O346" s="7">
        <v>19</v>
      </c>
      <c r="P346" s="7">
        <v>19</v>
      </c>
    </row>
    <row r="347" spans="11:16" x14ac:dyDescent="0.25">
      <c r="K347" s="6" t="s">
        <v>107</v>
      </c>
      <c r="L347" s="7">
        <v>1</v>
      </c>
      <c r="M347" s="7">
        <v>19</v>
      </c>
      <c r="N347" s="8">
        <v>19</v>
      </c>
      <c r="O347" s="7">
        <v>19</v>
      </c>
      <c r="P347" s="7">
        <v>19</v>
      </c>
    </row>
    <row r="348" spans="11:16" x14ac:dyDescent="0.25">
      <c r="K348" s="6" t="s">
        <v>108</v>
      </c>
      <c r="L348" s="7">
        <v>1</v>
      </c>
      <c r="M348" s="7">
        <v>19</v>
      </c>
      <c r="N348" s="8">
        <v>19</v>
      </c>
      <c r="O348" s="7">
        <v>19</v>
      </c>
      <c r="P348" s="7">
        <v>19</v>
      </c>
    </row>
    <row r="349" spans="11:16" x14ac:dyDescent="0.25">
      <c r="K349" s="5" t="s">
        <v>11</v>
      </c>
      <c r="L349" s="7">
        <v>1</v>
      </c>
      <c r="M349" s="7">
        <v>27</v>
      </c>
      <c r="N349" s="8">
        <v>27</v>
      </c>
      <c r="O349" s="7">
        <v>27</v>
      </c>
      <c r="P349" s="7">
        <v>27</v>
      </c>
    </row>
    <row r="350" spans="11:16" x14ac:dyDescent="0.25">
      <c r="K350" s="5" t="s">
        <v>25</v>
      </c>
      <c r="L350" s="7">
        <v>2</v>
      </c>
      <c r="M350" s="7">
        <v>41</v>
      </c>
      <c r="N350" s="8">
        <v>20.5</v>
      </c>
      <c r="O350" s="7">
        <v>20</v>
      </c>
      <c r="P350" s="7">
        <v>21</v>
      </c>
    </row>
    <row r="351" spans="11:16" x14ac:dyDescent="0.25">
      <c r="K351" s="5" t="s">
        <v>12</v>
      </c>
      <c r="L351" s="7">
        <v>1</v>
      </c>
      <c r="M351" s="7">
        <v>29</v>
      </c>
      <c r="N351" s="8">
        <v>29</v>
      </c>
      <c r="O351" s="7">
        <v>29</v>
      </c>
      <c r="P351" s="7">
        <v>29</v>
      </c>
    </row>
    <row r="352" spans="11:16" x14ac:dyDescent="0.25">
      <c r="K352" s="5" t="s">
        <v>67</v>
      </c>
      <c r="L352" s="7">
        <v>1</v>
      </c>
      <c r="M352" s="7">
        <v>17</v>
      </c>
      <c r="N352" s="8">
        <v>17</v>
      </c>
      <c r="O352" s="7">
        <v>17</v>
      </c>
      <c r="P352" s="7">
        <v>17</v>
      </c>
    </row>
    <row r="353" spans="11:16" x14ac:dyDescent="0.25">
      <c r="K353" s="5" t="s">
        <v>13</v>
      </c>
      <c r="L353" s="7">
        <v>2</v>
      </c>
      <c r="M353" s="7">
        <v>52</v>
      </c>
      <c r="N353" s="8">
        <v>26</v>
      </c>
      <c r="O353" s="7">
        <v>26</v>
      </c>
      <c r="P353" s="7">
        <v>26</v>
      </c>
    </row>
    <row r="354" spans="11:16" x14ac:dyDescent="0.25">
      <c r="K354" s="5" t="s">
        <v>68</v>
      </c>
      <c r="L354" s="7">
        <v>1</v>
      </c>
      <c r="M354" s="7">
        <v>11</v>
      </c>
      <c r="N354" s="8">
        <v>11</v>
      </c>
      <c r="O354" s="7">
        <v>11</v>
      </c>
      <c r="P354" s="7">
        <v>11</v>
      </c>
    </row>
    <row r="355" spans="11:16" x14ac:dyDescent="0.25">
      <c r="K355" s="5" t="s">
        <v>14</v>
      </c>
      <c r="L355" s="7">
        <v>2</v>
      </c>
      <c r="M355" s="7">
        <v>59</v>
      </c>
      <c r="N355" s="8">
        <v>29.5</v>
      </c>
      <c r="O355" s="7">
        <v>28</v>
      </c>
      <c r="P355" s="7">
        <v>31</v>
      </c>
    </row>
    <row r="356" spans="11:16" x14ac:dyDescent="0.25">
      <c r="K356" s="5" t="s">
        <v>39</v>
      </c>
      <c r="L356" s="7">
        <v>1</v>
      </c>
      <c r="M356" s="7">
        <v>28</v>
      </c>
      <c r="N356" s="8">
        <v>28</v>
      </c>
      <c r="O356" s="7">
        <v>28</v>
      </c>
      <c r="P356" s="7">
        <v>28</v>
      </c>
    </row>
    <row r="357" spans="11:16" x14ac:dyDescent="0.25">
      <c r="K357" s="5" t="s">
        <v>40</v>
      </c>
      <c r="L357" s="7">
        <v>1</v>
      </c>
      <c r="M357" s="7">
        <v>25</v>
      </c>
      <c r="N357" s="8">
        <v>25</v>
      </c>
      <c r="O357" s="7">
        <v>25</v>
      </c>
      <c r="P357" s="7">
        <v>25</v>
      </c>
    </row>
    <row r="358" spans="11:16" x14ac:dyDescent="0.25">
      <c r="K358" s="5" t="s">
        <v>15</v>
      </c>
      <c r="L358" s="7">
        <v>1</v>
      </c>
      <c r="M358" s="7">
        <v>19</v>
      </c>
      <c r="N358" s="8">
        <v>19</v>
      </c>
      <c r="O358" s="7">
        <v>19</v>
      </c>
      <c r="P358" s="7">
        <v>19</v>
      </c>
    </row>
    <row r="359" spans="11:16" x14ac:dyDescent="0.25">
      <c r="K359" s="4" t="s">
        <v>75</v>
      </c>
      <c r="L359" s="7">
        <v>29</v>
      </c>
      <c r="M359" s="7">
        <v>662</v>
      </c>
      <c r="N359" s="8">
        <v>22.827586206896552</v>
      </c>
      <c r="O359" s="7">
        <v>7</v>
      </c>
      <c r="P359" s="7">
        <v>30</v>
      </c>
    </row>
    <row r="360" spans="11:16" x14ac:dyDescent="0.25">
      <c r="K360" s="5" t="s">
        <v>76</v>
      </c>
      <c r="L360" s="7">
        <v>3</v>
      </c>
      <c r="M360" s="7">
        <v>64</v>
      </c>
      <c r="N360" s="8">
        <v>21.333333333333332</v>
      </c>
      <c r="O360" s="7">
        <v>21</v>
      </c>
      <c r="P360" s="7">
        <v>22</v>
      </c>
    </row>
    <row r="361" spans="11:16" x14ac:dyDescent="0.25">
      <c r="K361" s="5" t="s">
        <v>9</v>
      </c>
      <c r="L361" s="7">
        <v>2</v>
      </c>
      <c r="M361" s="7">
        <v>53</v>
      </c>
      <c r="N361" s="8">
        <v>26.5</v>
      </c>
      <c r="O361" s="7">
        <v>26</v>
      </c>
      <c r="P361" s="7">
        <v>27</v>
      </c>
    </row>
    <row r="362" spans="11:16" x14ac:dyDescent="0.25">
      <c r="K362" s="5" t="s">
        <v>44</v>
      </c>
      <c r="L362" s="7">
        <v>1</v>
      </c>
      <c r="M362" s="7">
        <v>26</v>
      </c>
      <c r="N362" s="8">
        <v>26</v>
      </c>
      <c r="O362" s="7">
        <v>26</v>
      </c>
      <c r="P362" s="7">
        <v>26</v>
      </c>
    </row>
    <row r="363" spans="11:16" x14ac:dyDescent="0.25">
      <c r="K363" s="5" t="s">
        <v>78</v>
      </c>
      <c r="L363" s="7">
        <v>1</v>
      </c>
      <c r="M363" s="7">
        <v>26</v>
      </c>
      <c r="N363" s="8">
        <v>26</v>
      </c>
      <c r="O363" s="7">
        <v>26</v>
      </c>
      <c r="P363" s="7">
        <v>26</v>
      </c>
    </row>
    <row r="364" spans="11:16" x14ac:dyDescent="0.25">
      <c r="K364" s="5" t="s">
        <v>10</v>
      </c>
      <c r="L364" s="7">
        <v>2</v>
      </c>
      <c r="M364" s="7">
        <v>58</v>
      </c>
      <c r="N364" s="8">
        <v>29</v>
      </c>
      <c r="O364" s="7">
        <v>29</v>
      </c>
      <c r="P364" s="7">
        <v>29</v>
      </c>
    </row>
    <row r="365" spans="11:16" x14ac:dyDescent="0.25">
      <c r="K365" s="5" t="s">
        <v>77</v>
      </c>
      <c r="L365" s="7">
        <v>1</v>
      </c>
      <c r="M365" s="7">
        <v>24</v>
      </c>
      <c r="N365" s="8">
        <v>24</v>
      </c>
      <c r="O365" s="7">
        <v>24</v>
      </c>
      <c r="P365" s="7">
        <v>24</v>
      </c>
    </row>
    <row r="366" spans="11:16" x14ac:dyDescent="0.25">
      <c r="K366" s="5" t="s">
        <v>11</v>
      </c>
      <c r="L366" s="7">
        <v>3</v>
      </c>
      <c r="M366" s="7">
        <v>71</v>
      </c>
      <c r="N366" s="8">
        <v>23.666666666666668</v>
      </c>
      <c r="O366" s="7">
        <v>23</v>
      </c>
      <c r="P366" s="7">
        <v>24</v>
      </c>
    </row>
    <row r="367" spans="11:16" x14ac:dyDescent="0.25">
      <c r="K367" s="5" t="s">
        <v>79</v>
      </c>
      <c r="L367" s="7">
        <v>1</v>
      </c>
      <c r="M367" s="7">
        <v>25</v>
      </c>
      <c r="N367" s="8">
        <v>25</v>
      </c>
      <c r="O367" s="7">
        <v>25</v>
      </c>
      <c r="P367" s="7">
        <v>25</v>
      </c>
    </row>
    <row r="368" spans="11:16" x14ac:dyDescent="0.25">
      <c r="K368" s="5" t="s">
        <v>12</v>
      </c>
      <c r="L368" s="7">
        <v>2</v>
      </c>
      <c r="M368" s="7">
        <v>59</v>
      </c>
      <c r="N368" s="8">
        <v>29.5</v>
      </c>
      <c r="O368" s="7">
        <v>29</v>
      </c>
      <c r="P368" s="7">
        <v>30</v>
      </c>
    </row>
    <row r="369" spans="11:16" x14ac:dyDescent="0.25">
      <c r="K369" s="5" t="s">
        <v>13</v>
      </c>
      <c r="L369" s="7">
        <v>2</v>
      </c>
      <c r="M369" s="7">
        <v>45</v>
      </c>
      <c r="N369" s="8">
        <v>22.5</v>
      </c>
      <c r="O369" s="7">
        <v>22</v>
      </c>
      <c r="P369" s="7">
        <v>23</v>
      </c>
    </row>
    <row r="370" spans="11:16" x14ac:dyDescent="0.25">
      <c r="K370" s="5" t="s">
        <v>80</v>
      </c>
      <c r="L370" s="7">
        <v>1</v>
      </c>
      <c r="M370" s="7">
        <v>21</v>
      </c>
      <c r="N370" s="8">
        <v>21</v>
      </c>
      <c r="O370" s="7">
        <v>21</v>
      </c>
      <c r="P370" s="7">
        <v>21</v>
      </c>
    </row>
    <row r="371" spans="11:16" x14ac:dyDescent="0.25">
      <c r="K371" s="5" t="s">
        <v>14</v>
      </c>
      <c r="L371" s="7">
        <v>2</v>
      </c>
      <c r="M371" s="7">
        <v>48</v>
      </c>
      <c r="N371" s="8">
        <v>24</v>
      </c>
      <c r="O371" s="7">
        <v>23</v>
      </c>
      <c r="P371" s="7">
        <v>25</v>
      </c>
    </row>
    <row r="372" spans="11:16" x14ac:dyDescent="0.25">
      <c r="K372" s="5" t="s">
        <v>18</v>
      </c>
      <c r="L372" s="7">
        <v>1</v>
      </c>
      <c r="M372" s="7">
        <v>7</v>
      </c>
      <c r="N372" s="8">
        <v>7</v>
      </c>
      <c r="O372" s="7">
        <v>7</v>
      </c>
      <c r="P372" s="7">
        <v>7</v>
      </c>
    </row>
    <row r="373" spans="11:16" x14ac:dyDescent="0.25">
      <c r="K373" s="5" t="s">
        <v>81</v>
      </c>
      <c r="L373" s="7">
        <v>1</v>
      </c>
      <c r="M373" s="7">
        <v>22</v>
      </c>
      <c r="N373" s="8">
        <v>22</v>
      </c>
      <c r="O373" s="7">
        <v>22</v>
      </c>
      <c r="P373" s="7">
        <v>22</v>
      </c>
    </row>
    <row r="374" spans="11:16" x14ac:dyDescent="0.25">
      <c r="K374" s="5" t="s">
        <v>82</v>
      </c>
      <c r="L374" s="7">
        <v>2</v>
      </c>
      <c r="M374" s="7">
        <v>43</v>
      </c>
      <c r="N374" s="8">
        <v>21.5</v>
      </c>
      <c r="O374" s="7">
        <v>21</v>
      </c>
      <c r="P374" s="7">
        <v>22</v>
      </c>
    </row>
    <row r="375" spans="11:16" x14ac:dyDescent="0.25">
      <c r="K375" s="5" t="s">
        <v>15</v>
      </c>
      <c r="L375" s="7">
        <v>2</v>
      </c>
      <c r="M375" s="7">
        <v>39</v>
      </c>
      <c r="N375" s="8">
        <v>19.5</v>
      </c>
      <c r="O375" s="7">
        <v>18</v>
      </c>
      <c r="P375" s="7">
        <v>21</v>
      </c>
    </row>
    <row r="376" spans="11:16" x14ac:dyDescent="0.25">
      <c r="K376" s="5" t="s">
        <v>16</v>
      </c>
      <c r="L376" s="7">
        <v>1</v>
      </c>
      <c r="M376" s="7">
        <v>24</v>
      </c>
      <c r="N376" s="8">
        <v>24</v>
      </c>
      <c r="O376" s="7">
        <v>24</v>
      </c>
      <c r="P376" s="7">
        <v>24</v>
      </c>
    </row>
    <row r="377" spans="11:16" x14ac:dyDescent="0.25">
      <c r="K377" s="5" t="s">
        <v>19</v>
      </c>
      <c r="L377" s="7">
        <v>1</v>
      </c>
      <c r="M377" s="7">
        <v>7</v>
      </c>
      <c r="N377" s="8">
        <v>7</v>
      </c>
      <c r="O377" s="7">
        <v>7</v>
      </c>
      <c r="P377" s="7">
        <v>7</v>
      </c>
    </row>
    <row r="378" spans="11:16" x14ac:dyDescent="0.25">
      <c r="K378" s="4" t="s">
        <v>83</v>
      </c>
      <c r="L378" s="7">
        <v>27</v>
      </c>
      <c r="M378" s="7">
        <v>654</v>
      </c>
      <c r="N378" s="8">
        <v>24.222222222222221</v>
      </c>
      <c r="O378" s="7">
        <v>14</v>
      </c>
      <c r="P378" s="7">
        <v>32</v>
      </c>
    </row>
    <row r="379" spans="11:16" x14ac:dyDescent="0.25">
      <c r="K379" s="5" t="s">
        <v>21</v>
      </c>
      <c r="L379" s="7">
        <v>2</v>
      </c>
      <c r="M379" s="7">
        <v>36</v>
      </c>
      <c r="N379" s="8">
        <v>18</v>
      </c>
      <c r="O379" s="7">
        <v>17</v>
      </c>
      <c r="P379" s="7">
        <v>19</v>
      </c>
    </row>
    <row r="380" spans="11:16" x14ac:dyDescent="0.25">
      <c r="K380" s="5" t="s">
        <v>9</v>
      </c>
      <c r="L380" s="7">
        <v>2</v>
      </c>
      <c r="M380" s="7">
        <v>48</v>
      </c>
      <c r="N380" s="8">
        <v>24</v>
      </c>
      <c r="O380" s="7">
        <v>24</v>
      </c>
      <c r="P380" s="7">
        <v>24</v>
      </c>
    </row>
    <row r="381" spans="11:16" x14ac:dyDescent="0.25">
      <c r="K381" s="5" t="s">
        <v>31</v>
      </c>
      <c r="L381" s="7">
        <v>1</v>
      </c>
      <c r="M381" s="7">
        <v>20</v>
      </c>
      <c r="N381" s="8">
        <v>20</v>
      </c>
      <c r="O381" s="7">
        <v>20</v>
      </c>
      <c r="P381" s="7">
        <v>20</v>
      </c>
    </row>
    <row r="382" spans="11:16" x14ac:dyDescent="0.25">
      <c r="K382" s="5" t="s">
        <v>23</v>
      </c>
      <c r="L382" s="7">
        <v>2</v>
      </c>
      <c r="M382" s="7">
        <v>42</v>
      </c>
      <c r="N382" s="8">
        <v>21</v>
      </c>
      <c r="O382" s="7">
        <v>21</v>
      </c>
      <c r="P382" s="7">
        <v>21</v>
      </c>
    </row>
    <row r="383" spans="11:16" x14ac:dyDescent="0.25">
      <c r="K383" s="5" t="s">
        <v>10</v>
      </c>
      <c r="L383" s="7">
        <v>2</v>
      </c>
      <c r="M383" s="7">
        <v>59</v>
      </c>
      <c r="N383" s="8">
        <v>29.5</v>
      </c>
      <c r="O383" s="7">
        <v>29</v>
      </c>
      <c r="P383" s="7">
        <v>30</v>
      </c>
    </row>
    <row r="384" spans="11:16" x14ac:dyDescent="0.25">
      <c r="K384" s="5" t="s">
        <v>24</v>
      </c>
      <c r="L384" s="7">
        <v>1</v>
      </c>
      <c r="M384" s="7">
        <v>21</v>
      </c>
      <c r="N384" s="8">
        <v>21</v>
      </c>
      <c r="O384" s="7">
        <v>21</v>
      </c>
      <c r="P384" s="7">
        <v>21</v>
      </c>
    </row>
    <row r="385" spans="11:16" x14ac:dyDescent="0.25">
      <c r="K385" s="6" t="s">
        <v>172</v>
      </c>
      <c r="L385" s="7">
        <v>1</v>
      </c>
      <c r="M385" s="7">
        <v>21</v>
      </c>
      <c r="N385" s="8">
        <v>21</v>
      </c>
      <c r="O385" s="7">
        <v>21</v>
      </c>
      <c r="P385" s="7">
        <v>21</v>
      </c>
    </row>
    <row r="386" spans="11:16" x14ac:dyDescent="0.25">
      <c r="K386" s="5" t="s">
        <v>11</v>
      </c>
      <c r="L386" s="7">
        <v>2</v>
      </c>
      <c r="M386" s="7">
        <v>57</v>
      </c>
      <c r="N386" s="8">
        <v>28.5</v>
      </c>
      <c r="O386" s="7">
        <v>28</v>
      </c>
      <c r="P386" s="7">
        <v>29</v>
      </c>
    </row>
    <row r="387" spans="11:16" x14ac:dyDescent="0.25">
      <c r="K387" s="5" t="s">
        <v>65</v>
      </c>
      <c r="L387" s="7">
        <v>1</v>
      </c>
      <c r="M387" s="7">
        <v>24</v>
      </c>
      <c r="N387" s="8">
        <v>24</v>
      </c>
      <c r="O387" s="7">
        <v>24</v>
      </c>
      <c r="P387" s="7">
        <v>24</v>
      </c>
    </row>
    <row r="388" spans="11:16" x14ac:dyDescent="0.25">
      <c r="K388" s="5" t="s">
        <v>33</v>
      </c>
      <c r="L388" s="7">
        <v>1</v>
      </c>
      <c r="M388" s="7">
        <v>25</v>
      </c>
      <c r="N388" s="8">
        <v>25</v>
      </c>
      <c r="O388" s="7">
        <v>25</v>
      </c>
      <c r="P388" s="7">
        <v>25</v>
      </c>
    </row>
    <row r="389" spans="11:16" x14ac:dyDescent="0.25">
      <c r="K389" s="5" t="s">
        <v>25</v>
      </c>
      <c r="L389" s="7">
        <v>1</v>
      </c>
      <c r="M389" s="7">
        <v>27</v>
      </c>
      <c r="N389" s="8">
        <v>27</v>
      </c>
      <c r="O389" s="7">
        <v>27</v>
      </c>
      <c r="P389" s="7">
        <v>27</v>
      </c>
    </row>
    <row r="390" spans="11:16" x14ac:dyDescent="0.25">
      <c r="K390" s="5" t="s">
        <v>12</v>
      </c>
      <c r="L390" s="7">
        <v>2</v>
      </c>
      <c r="M390" s="7">
        <v>53</v>
      </c>
      <c r="N390" s="8">
        <v>26.5</v>
      </c>
      <c r="O390" s="7">
        <v>26</v>
      </c>
      <c r="P390" s="7">
        <v>27</v>
      </c>
    </row>
    <row r="391" spans="11:16" x14ac:dyDescent="0.25">
      <c r="K391" s="5" t="s">
        <v>13</v>
      </c>
      <c r="L391" s="7">
        <v>2</v>
      </c>
      <c r="M391" s="7">
        <v>62</v>
      </c>
      <c r="N391" s="8">
        <v>31</v>
      </c>
      <c r="O391" s="7">
        <v>30</v>
      </c>
      <c r="P391" s="7">
        <v>32</v>
      </c>
    </row>
    <row r="392" spans="11:16" x14ac:dyDescent="0.25">
      <c r="K392" s="5" t="s">
        <v>27</v>
      </c>
      <c r="L392" s="7">
        <v>1</v>
      </c>
      <c r="M392" s="7">
        <v>20</v>
      </c>
      <c r="N392" s="8">
        <v>20</v>
      </c>
      <c r="O392" s="7">
        <v>20</v>
      </c>
      <c r="P392" s="7">
        <v>20</v>
      </c>
    </row>
    <row r="393" spans="11:16" x14ac:dyDescent="0.25">
      <c r="K393" s="5" t="s">
        <v>26</v>
      </c>
      <c r="L393" s="7">
        <v>1</v>
      </c>
      <c r="M393" s="7">
        <v>30</v>
      </c>
      <c r="N393" s="8">
        <v>30</v>
      </c>
      <c r="O393" s="7">
        <v>30</v>
      </c>
      <c r="P393" s="7">
        <v>30</v>
      </c>
    </row>
    <row r="394" spans="11:16" x14ac:dyDescent="0.25">
      <c r="K394" s="5" t="s">
        <v>14</v>
      </c>
      <c r="L394" s="7">
        <v>2</v>
      </c>
      <c r="M394" s="7">
        <v>62</v>
      </c>
      <c r="N394" s="8">
        <v>31</v>
      </c>
      <c r="O394" s="7">
        <v>31</v>
      </c>
      <c r="P394" s="7">
        <v>31</v>
      </c>
    </row>
    <row r="395" spans="11:16" x14ac:dyDescent="0.25">
      <c r="K395" s="5" t="s">
        <v>39</v>
      </c>
      <c r="L395" s="7">
        <v>1</v>
      </c>
      <c r="M395" s="7">
        <v>14</v>
      </c>
      <c r="N395" s="8">
        <v>14</v>
      </c>
      <c r="O395" s="7">
        <v>14</v>
      </c>
      <c r="P395" s="7">
        <v>14</v>
      </c>
    </row>
    <row r="396" spans="11:16" x14ac:dyDescent="0.25">
      <c r="K396" s="5" t="s">
        <v>29</v>
      </c>
      <c r="L396" s="7">
        <v>1</v>
      </c>
      <c r="M396" s="7">
        <v>14</v>
      </c>
      <c r="N396" s="8">
        <v>14</v>
      </c>
      <c r="O396" s="7">
        <v>14</v>
      </c>
      <c r="P396" s="7">
        <v>14</v>
      </c>
    </row>
    <row r="397" spans="11:16" x14ac:dyDescent="0.25">
      <c r="K397" s="5" t="s">
        <v>15</v>
      </c>
      <c r="L397" s="7">
        <v>1</v>
      </c>
      <c r="M397" s="7">
        <v>20</v>
      </c>
      <c r="N397" s="8">
        <v>20</v>
      </c>
      <c r="O397" s="7">
        <v>20</v>
      </c>
      <c r="P397" s="7">
        <v>20</v>
      </c>
    </row>
    <row r="398" spans="11:16" x14ac:dyDescent="0.25">
      <c r="K398" s="5" t="s">
        <v>16</v>
      </c>
      <c r="L398" s="7">
        <v>1</v>
      </c>
      <c r="M398" s="7">
        <v>20</v>
      </c>
      <c r="N398" s="8">
        <v>20</v>
      </c>
      <c r="O398" s="7">
        <v>20</v>
      </c>
      <c r="P398" s="7">
        <v>20</v>
      </c>
    </row>
    <row r="399" spans="11:16" x14ac:dyDescent="0.25">
      <c r="K399" s="4" t="s">
        <v>84</v>
      </c>
      <c r="L399" s="7">
        <v>30</v>
      </c>
      <c r="M399" s="7">
        <v>704</v>
      </c>
      <c r="N399" s="8">
        <v>23.466666666666665</v>
      </c>
      <c r="O399" s="7">
        <v>14</v>
      </c>
      <c r="P399" s="7">
        <v>30</v>
      </c>
    </row>
    <row r="400" spans="11:16" x14ac:dyDescent="0.25">
      <c r="K400" s="5" t="s">
        <v>21</v>
      </c>
      <c r="L400" s="7">
        <v>2</v>
      </c>
      <c r="M400" s="7">
        <v>58</v>
      </c>
      <c r="N400" s="8">
        <v>29</v>
      </c>
      <c r="O400" s="7">
        <v>28</v>
      </c>
      <c r="P400" s="7">
        <v>30</v>
      </c>
    </row>
    <row r="401" spans="11:16" x14ac:dyDescent="0.25">
      <c r="K401" s="5" t="s">
        <v>22</v>
      </c>
      <c r="L401" s="7">
        <v>1</v>
      </c>
      <c r="M401" s="7">
        <v>19</v>
      </c>
      <c r="N401" s="8">
        <v>19</v>
      </c>
      <c r="O401" s="7">
        <v>19</v>
      </c>
      <c r="P401" s="7">
        <v>19</v>
      </c>
    </row>
    <row r="402" spans="11:16" x14ac:dyDescent="0.25">
      <c r="K402" s="5" t="s">
        <v>9</v>
      </c>
      <c r="L402" s="7">
        <v>1</v>
      </c>
      <c r="M402" s="7">
        <v>21</v>
      </c>
      <c r="N402" s="8">
        <v>21</v>
      </c>
      <c r="O402" s="7">
        <v>21</v>
      </c>
      <c r="P402" s="7">
        <v>21</v>
      </c>
    </row>
    <row r="403" spans="11:16" x14ac:dyDescent="0.25">
      <c r="K403" s="5" t="s">
        <v>44</v>
      </c>
      <c r="L403" s="7">
        <v>1</v>
      </c>
      <c r="M403" s="7">
        <v>21</v>
      </c>
      <c r="N403" s="8">
        <v>21</v>
      </c>
      <c r="O403" s="7">
        <v>21</v>
      </c>
      <c r="P403" s="7">
        <v>21</v>
      </c>
    </row>
    <row r="404" spans="11:16" x14ac:dyDescent="0.25">
      <c r="K404" s="5" t="s">
        <v>23</v>
      </c>
      <c r="L404" s="7">
        <v>3</v>
      </c>
      <c r="M404" s="7">
        <v>79</v>
      </c>
      <c r="N404" s="8">
        <v>26.333333333333332</v>
      </c>
      <c r="O404" s="7">
        <v>26</v>
      </c>
      <c r="P404" s="7">
        <v>27</v>
      </c>
    </row>
    <row r="405" spans="11:16" x14ac:dyDescent="0.25">
      <c r="K405" s="5" t="s">
        <v>10</v>
      </c>
      <c r="L405" s="7">
        <v>1</v>
      </c>
      <c r="M405" s="7">
        <v>23</v>
      </c>
      <c r="N405" s="8">
        <v>23</v>
      </c>
      <c r="O405" s="7">
        <v>23</v>
      </c>
      <c r="P405" s="7">
        <v>23</v>
      </c>
    </row>
    <row r="406" spans="11:16" x14ac:dyDescent="0.25">
      <c r="K406" s="5" t="s">
        <v>24</v>
      </c>
      <c r="L406" s="7">
        <v>2</v>
      </c>
      <c r="M406" s="7">
        <v>50</v>
      </c>
      <c r="N406" s="8">
        <v>25</v>
      </c>
      <c r="O406" s="7">
        <v>24</v>
      </c>
      <c r="P406" s="7">
        <v>26</v>
      </c>
    </row>
    <row r="407" spans="11:16" x14ac:dyDescent="0.25">
      <c r="K407" s="6" t="s">
        <v>173</v>
      </c>
      <c r="L407" s="7">
        <v>1</v>
      </c>
      <c r="M407" s="7">
        <v>26</v>
      </c>
      <c r="N407" s="8">
        <v>26</v>
      </c>
      <c r="O407" s="7">
        <v>26</v>
      </c>
      <c r="P407" s="7">
        <v>26</v>
      </c>
    </row>
    <row r="408" spans="11:16" x14ac:dyDescent="0.25">
      <c r="K408" s="6" t="s">
        <v>174</v>
      </c>
      <c r="L408" s="7">
        <v>1</v>
      </c>
      <c r="M408" s="7">
        <v>24</v>
      </c>
      <c r="N408" s="8">
        <v>24</v>
      </c>
      <c r="O408" s="7">
        <v>24</v>
      </c>
      <c r="P408" s="7">
        <v>24</v>
      </c>
    </row>
    <row r="409" spans="11:16" x14ac:dyDescent="0.25">
      <c r="K409" s="5" t="s">
        <v>11</v>
      </c>
      <c r="L409" s="7">
        <v>1</v>
      </c>
      <c r="M409" s="7">
        <v>24</v>
      </c>
      <c r="N409" s="8">
        <v>24</v>
      </c>
      <c r="O409" s="7">
        <v>24</v>
      </c>
      <c r="P409" s="7">
        <v>24</v>
      </c>
    </row>
    <row r="410" spans="11:16" x14ac:dyDescent="0.25">
      <c r="K410" s="5" t="s">
        <v>65</v>
      </c>
      <c r="L410" s="7">
        <v>1</v>
      </c>
      <c r="M410" s="7">
        <v>23</v>
      </c>
      <c r="N410" s="8">
        <v>23</v>
      </c>
      <c r="O410" s="7">
        <v>23</v>
      </c>
      <c r="P410" s="7">
        <v>23</v>
      </c>
    </row>
    <row r="411" spans="11:16" x14ac:dyDescent="0.25">
      <c r="K411" s="5" t="s">
        <v>33</v>
      </c>
      <c r="L411" s="7">
        <v>1</v>
      </c>
      <c r="M411" s="7">
        <v>23</v>
      </c>
      <c r="N411" s="8">
        <v>23</v>
      </c>
      <c r="O411" s="7">
        <v>23</v>
      </c>
      <c r="P411" s="7">
        <v>23</v>
      </c>
    </row>
    <row r="412" spans="11:16" x14ac:dyDescent="0.25">
      <c r="K412" s="5" t="s">
        <v>25</v>
      </c>
      <c r="L412" s="7">
        <v>2</v>
      </c>
      <c r="M412" s="7">
        <v>51</v>
      </c>
      <c r="N412" s="8">
        <v>25.5</v>
      </c>
      <c r="O412" s="7">
        <v>25</v>
      </c>
      <c r="P412" s="7">
        <v>26</v>
      </c>
    </row>
    <row r="413" spans="11:16" x14ac:dyDescent="0.25">
      <c r="K413" s="5" t="s">
        <v>12</v>
      </c>
      <c r="L413" s="7">
        <v>1</v>
      </c>
      <c r="M413" s="7">
        <v>26</v>
      </c>
      <c r="N413" s="8">
        <v>26</v>
      </c>
      <c r="O413" s="7">
        <v>26</v>
      </c>
      <c r="P413" s="7">
        <v>26</v>
      </c>
    </row>
    <row r="414" spans="11:16" x14ac:dyDescent="0.25">
      <c r="K414" s="5" t="s">
        <v>67</v>
      </c>
      <c r="L414" s="7">
        <v>1</v>
      </c>
      <c r="M414" s="7">
        <v>16</v>
      </c>
      <c r="N414" s="8">
        <v>16</v>
      </c>
      <c r="O414" s="7">
        <v>16</v>
      </c>
      <c r="P414" s="7">
        <v>16</v>
      </c>
    </row>
    <row r="415" spans="11:16" x14ac:dyDescent="0.25">
      <c r="K415" s="5" t="s">
        <v>13</v>
      </c>
      <c r="L415" s="7">
        <v>3</v>
      </c>
      <c r="M415" s="7">
        <v>84</v>
      </c>
      <c r="N415" s="8">
        <v>28</v>
      </c>
      <c r="O415" s="7">
        <v>27</v>
      </c>
      <c r="P415" s="7">
        <v>29</v>
      </c>
    </row>
    <row r="416" spans="11:16" x14ac:dyDescent="0.25">
      <c r="K416" s="5" t="s">
        <v>68</v>
      </c>
      <c r="L416" s="7">
        <v>1</v>
      </c>
      <c r="M416" s="7">
        <v>15</v>
      </c>
      <c r="N416" s="8">
        <v>15</v>
      </c>
      <c r="O416" s="7">
        <v>15</v>
      </c>
      <c r="P416" s="7">
        <v>15</v>
      </c>
    </row>
    <row r="417" spans="11:16" x14ac:dyDescent="0.25">
      <c r="K417" s="5" t="s">
        <v>14</v>
      </c>
      <c r="L417" s="7">
        <v>3</v>
      </c>
      <c r="M417" s="7">
        <v>82</v>
      </c>
      <c r="N417" s="8">
        <v>27.333333333333332</v>
      </c>
      <c r="O417" s="7">
        <v>27</v>
      </c>
      <c r="P417" s="7">
        <v>28</v>
      </c>
    </row>
    <row r="418" spans="11:16" x14ac:dyDescent="0.25">
      <c r="K418" s="5" t="s">
        <v>39</v>
      </c>
      <c r="L418" s="7">
        <v>1</v>
      </c>
      <c r="M418" s="7">
        <v>20</v>
      </c>
      <c r="N418" s="8">
        <v>20</v>
      </c>
      <c r="O418" s="7">
        <v>20</v>
      </c>
      <c r="P418" s="7">
        <v>20</v>
      </c>
    </row>
    <row r="419" spans="11:16" x14ac:dyDescent="0.25">
      <c r="K419" s="5" t="s">
        <v>40</v>
      </c>
      <c r="L419" s="7">
        <v>2</v>
      </c>
      <c r="M419" s="7">
        <v>32</v>
      </c>
      <c r="N419" s="8">
        <v>16</v>
      </c>
      <c r="O419" s="7">
        <v>14</v>
      </c>
      <c r="P419" s="7">
        <v>18</v>
      </c>
    </row>
    <row r="420" spans="11:16" x14ac:dyDescent="0.25">
      <c r="K420" s="5" t="s">
        <v>28</v>
      </c>
      <c r="L420" s="7">
        <v>1</v>
      </c>
      <c r="M420" s="7">
        <v>17</v>
      </c>
      <c r="N420" s="8">
        <v>17</v>
      </c>
      <c r="O420" s="7">
        <v>17</v>
      </c>
      <c r="P420" s="7">
        <v>17</v>
      </c>
    </row>
    <row r="421" spans="11:16" x14ac:dyDescent="0.25">
      <c r="K421" s="5" t="s">
        <v>15</v>
      </c>
      <c r="L421" s="7">
        <v>1</v>
      </c>
      <c r="M421" s="7">
        <v>20</v>
      </c>
      <c r="N421" s="8">
        <v>20</v>
      </c>
      <c r="O421" s="7">
        <v>20</v>
      </c>
      <c r="P421" s="7">
        <v>20</v>
      </c>
    </row>
    <row r="422" spans="11:16" x14ac:dyDescent="0.25">
      <c r="K422" s="4" t="s">
        <v>85</v>
      </c>
      <c r="L422" s="7">
        <v>17</v>
      </c>
      <c r="M422" s="7">
        <v>377</v>
      </c>
      <c r="N422" s="8">
        <v>22.176470588235293</v>
      </c>
      <c r="O422" s="7">
        <v>13</v>
      </c>
      <c r="P422" s="7">
        <v>32</v>
      </c>
    </row>
    <row r="423" spans="11:16" x14ac:dyDescent="0.25">
      <c r="K423" s="5" t="s">
        <v>21</v>
      </c>
      <c r="L423" s="7">
        <v>2</v>
      </c>
      <c r="M423" s="7">
        <v>29</v>
      </c>
      <c r="N423" s="8">
        <v>14.5</v>
      </c>
      <c r="O423" s="7">
        <v>13</v>
      </c>
      <c r="P423" s="7">
        <v>16</v>
      </c>
    </row>
    <row r="424" spans="11:16" x14ac:dyDescent="0.25">
      <c r="K424" s="5" t="s">
        <v>9</v>
      </c>
      <c r="L424" s="7">
        <v>1</v>
      </c>
      <c r="M424" s="7">
        <v>21</v>
      </c>
      <c r="N424" s="8">
        <v>21</v>
      </c>
      <c r="O424" s="7">
        <v>21</v>
      </c>
      <c r="P424" s="7">
        <v>21</v>
      </c>
    </row>
    <row r="425" spans="11:16" x14ac:dyDescent="0.25">
      <c r="K425" s="5" t="s">
        <v>23</v>
      </c>
      <c r="L425" s="7">
        <v>2</v>
      </c>
      <c r="M425" s="7">
        <v>40</v>
      </c>
      <c r="N425" s="8">
        <v>20</v>
      </c>
      <c r="O425" s="7">
        <v>20</v>
      </c>
      <c r="P425" s="7">
        <v>20</v>
      </c>
    </row>
    <row r="426" spans="11:16" x14ac:dyDescent="0.25">
      <c r="K426" s="5" t="s">
        <v>10</v>
      </c>
      <c r="L426" s="7">
        <v>1</v>
      </c>
      <c r="M426" s="7">
        <v>23</v>
      </c>
      <c r="N426" s="8">
        <v>23</v>
      </c>
      <c r="O426" s="7">
        <v>23</v>
      </c>
      <c r="P426" s="7">
        <v>23</v>
      </c>
    </row>
    <row r="427" spans="11:16" x14ac:dyDescent="0.25">
      <c r="K427" s="5" t="s">
        <v>24</v>
      </c>
      <c r="L427" s="7">
        <v>1</v>
      </c>
      <c r="M427" s="7">
        <v>21</v>
      </c>
      <c r="N427" s="8">
        <v>21</v>
      </c>
      <c r="O427" s="7">
        <v>21</v>
      </c>
      <c r="P427" s="7">
        <v>21</v>
      </c>
    </row>
    <row r="428" spans="11:16" x14ac:dyDescent="0.25">
      <c r="K428" s="6" t="s">
        <v>175</v>
      </c>
      <c r="L428" s="7">
        <v>1</v>
      </c>
      <c r="M428" s="7">
        <v>21</v>
      </c>
      <c r="N428" s="8">
        <v>21</v>
      </c>
      <c r="O428" s="7">
        <v>21</v>
      </c>
      <c r="P428" s="7">
        <v>21</v>
      </c>
    </row>
    <row r="429" spans="11:16" x14ac:dyDescent="0.25">
      <c r="K429" s="5" t="s">
        <v>11</v>
      </c>
      <c r="L429" s="7">
        <v>1</v>
      </c>
      <c r="M429" s="7">
        <v>26</v>
      </c>
      <c r="N429" s="8">
        <v>26</v>
      </c>
      <c r="O429" s="7">
        <v>26</v>
      </c>
      <c r="P429" s="7">
        <v>26</v>
      </c>
    </row>
    <row r="430" spans="11:16" x14ac:dyDescent="0.25">
      <c r="K430" s="5" t="s">
        <v>65</v>
      </c>
      <c r="L430" s="7">
        <v>1</v>
      </c>
      <c r="M430" s="7">
        <v>19</v>
      </c>
      <c r="N430" s="8">
        <v>19</v>
      </c>
      <c r="O430" s="7">
        <v>19</v>
      </c>
      <c r="P430" s="7">
        <v>19</v>
      </c>
    </row>
    <row r="431" spans="11:16" x14ac:dyDescent="0.25">
      <c r="K431" s="5" t="s">
        <v>25</v>
      </c>
      <c r="L431" s="7">
        <v>1</v>
      </c>
      <c r="M431" s="7">
        <v>23</v>
      </c>
      <c r="N431" s="8">
        <v>23</v>
      </c>
      <c r="O431" s="7">
        <v>23</v>
      </c>
      <c r="P431" s="7">
        <v>23</v>
      </c>
    </row>
    <row r="432" spans="11:16" x14ac:dyDescent="0.25">
      <c r="K432" s="5" t="s">
        <v>12</v>
      </c>
      <c r="L432" s="7">
        <v>1</v>
      </c>
      <c r="M432" s="7">
        <v>32</v>
      </c>
      <c r="N432" s="8">
        <v>32</v>
      </c>
      <c r="O432" s="7">
        <v>32</v>
      </c>
      <c r="P432" s="7">
        <v>32</v>
      </c>
    </row>
    <row r="433" spans="11:16" x14ac:dyDescent="0.25">
      <c r="K433" s="5" t="s">
        <v>55</v>
      </c>
      <c r="L433" s="7">
        <v>1</v>
      </c>
      <c r="M433" s="7">
        <v>32</v>
      </c>
      <c r="N433" s="8">
        <v>32</v>
      </c>
      <c r="O433" s="7">
        <v>32</v>
      </c>
      <c r="P433" s="7">
        <v>32</v>
      </c>
    </row>
    <row r="434" spans="11:16" x14ac:dyDescent="0.25">
      <c r="K434" s="5" t="s">
        <v>27</v>
      </c>
      <c r="L434" s="7">
        <v>1</v>
      </c>
      <c r="M434" s="7">
        <v>20</v>
      </c>
      <c r="N434" s="8">
        <v>20</v>
      </c>
      <c r="O434" s="7">
        <v>20</v>
      </c>
      <c r="P434" s="7">
        <v>20</v>
      </c>
    </row>
    <row r="435" spans="11:16" x14ac:dyDescent="0.25">
      <c r="K435" s="5" t="s">
        <v>26</v>
      </c>
      <c r="L435" s="7">
        <v>1</v>
      </c>
      <c r="M435" s="7">
        <v>29</v>
      </c>
      <c r="N435" s="8">
        <v>29</v>
      </c>
      <c r="O435" s="7">
        <v>29</v>
      </c>
      <c r="P435" s="7">
        <v>29</v>
      </c>
    </row>
    <row r="436" spans="11:16" x14ac:dyDescent="0.25">
      <c r="K436" s="5" t="s">
        <v>14</v>
      </c>
      <c r="L436" s="7">
        <v>1</v>
      </c>
      <c r="M436" s="7">
        <v>29</v>
      </c>
      <c r="N436" s="8">
        <v>29</v>
      </c>
      <c r="O436" s="7">
        <v>29</v>
      </c>
      <c r="P436" s="7">
        <v>29</v>
      </c>
    </row>
    <row r="437" spans="11:16" x14ac:dyDescent="0.25">
      <c r="K437" s="5" t="s">
        <v>39</v>
      </c>
      <c r="L437" s="7">
        <v>1</v>
      </c>
      <c r="M437" s="7">
        <v>19</v>
      </c>
      <c r="N437" s="8">
        <v>19</v>
      </c>
      <c r="O437" s="7">
        <v>19</v>
      </c>
      <c r="P437" s="7">
        <v>19</v>
      </c>
    </row>
    <row r="438" spans="11:16" x14ac:dyDescent="0.25">
      <c r="K438" s="5" t="s">
        <v>40</v>
      </c>
      <c r="L438" s="7">
        <v>1</v>
      </c>
      <c r="M438" s="7">
        <v>14</v>
      </c>
      <c r="N438" s="8">
        <v>14</v>
      </c>
      <c r="O438" s="7">
        <v>14</v>
      </c>
      <c r="P438" s="7">
        <v>14</v>
      </c>
    </row>
    <row r="439" spans="11:16" x14ac:dyDescent="0.25">
      <c r="K439" s="4" t="s">
        <v>86</v>
      </c>
      <c r="L439" s="7">
        <v>18</v>
      </c>
      <c r="M439" s="7">
        <v>412</v>
      </c>
      <c r="N439" s="8">
        <v>22.888888888888889</v>
      </c>
      <c r="O439" s="7">
        <v>12</v>
      </c>
      <c r="P439" s="7">
        <v>28</v>
      </c>
    </row>
    <row r="440" spans="11:16" x14ac:dyDescent="0.25">
      <c r="K440" s="5" t="s">
        <v>21</v>
      </c>
      <c r="L440" s="7">
        <v>1</v>
      </c>
      <c r="M440" s="7">
        <v>25</v>
      </c>
      <c r="N440" s="8">
        <v>25</v>
      </c>
      <c r="O440" s="7">
        <v>25</v>
      </c>
      <c r="P440" s="7">
        <v>25</v>
      </c>
    </row>
    <row r="441" spans="11:16" x14ac:dyDescent="0.25">
      <c r="K441" s="5" t="s">
        <v>22</v>
      </c>
      <c r="L441" s="7">
        <v>1</v>
      </c>
      <c r="M441" s="7">
        <v>23</v>
      </c>
      <c r="N441" s="8">
        <v>23</v>
      </c>
      <c r="O441" s="7">
        <v>23</v>
      </c>
      <c r="P441" s="7">
        <v>23</v>
      </c>
    </row>
    <row r="442" spans="11:16" x14ac:dyDescent="0.25">
      <c r="K442" s="5" t="s">
        <v>9</v>
      </c>
      <c r="L442" s="7">
        <v>1</v>
      </c>
      <c r="M442" s="7">
        <v>12</v>
      </c>
      <c r="N442" s="8">
        <v>12</v>
      </c>
      <c r="O442" s="7">
        <v>12</v>
      </c>
      <c r="P442" s="7">
        <v>12</v>
      </c>
    </row>
    <row r="443" spans="11:16" x14ac:dyDescent="0.25">
      <c r="K443" s="5" t="s">
        <v>23</v>
      </c>
      <c r="L443" s="7">
        <v>2</v>
      </c>
      <c r="M443" s="7">
        <v>49</v>
      </c>
      <c r="N443" s="8">
        <v>24.5</v>
      </c>
      <c r="O443" s="7">
        <v>24</v>
      </c>
      <c r="P443" s="7">
        <v>25</v>
      </c>
    </row>
    <row r="444" spans="11:16" x14ac:dyDescent="0.25">
      <c r="K444" s="5" t="s">
        <v>10</v>
      </c>
      <c r="L444" s="7">
        <v>1</v>
      </c>
      <c r="M444" s="7">
        <v>24</v>
      </c>
      <c r="N444" s="8">
        <v>24</v>
      </c>
      <c r="O444" s="7">
        <v>24</v>
      </c>
      <c r="P444" s="7">
        <v>24</v>
      </c>
    </row>
    <row r="445" spans="11:16" x14ac:dyDescent="0.25">
      <c r="K445" s="5" t="s">
        <v>24</v>
      </c>
      <c r="L445" s="7">
        <v>1</v>
      </c>
      <c r="M445" s="7">
        <v>25</v>
      </c>
      <c r="N445" s="8">
        <v>25</v>
      </c>
      <c r="O445" s="7">
        <v>25</v>
      </c>
      <c r="P445" s="7">
        <v>25</v>
      </c>
    </row>
    <row r="446" spans="11:16" x14ac:dyDescent="0.25">
      <c r="K446" s="6" t="s">
        <v>176</v>
      </c>
      <c r="L446" s="7">
        <v>1</v>
      </c>
      <c r="M446" s="7">
        <v>25</v>
      </c>
      <c r="N446" s="8">
        <v>25</v>
      </c>
      <c r="O446" s="7">
        <v>25</v>
      </c>
      <c r="P446" s="7">
        <v>25</v>
      </c>
    </row>
    <row r="447" spans="11:16" x14ac:dyDescent="0.25">
      <c r="K447" s="5" t="s">
        <v>11</v>
      </c>
      <c r="L447" s="7">
        <v>1</v>
      </c>
      <c r="M447" s="7">
        <v>24</v>
      </c>
      <c r="N447" s="8">
        <v>24</v>
      </c>
      <c r="O447" s="7">
        <v>24</v>
      </c>
      <c r="P447" s="7">
        <v>24</v>
      </c>
    </row>
    <row r="448" spans="11:16" x14ac:dyDescent="0.25">
      <c r="K448" s="5" t="s">
        <v>65</v>
      </c>
      <c r="L448" s="7">
        <v>1</v>
      </c>
      <c r="M448" s="7">
        <v>23</v>
      </c>
      <c r="N448" s="8">
        <v>23</v>
      </c>
      <c r="O448" s="7">
        <v>23</v>
      </c>
      <c r="P448" s="7">
        <v>23</v>
      </c>
    </row>
    <row r="449" spans="11:16" x14ac:dyDescent="0.25">
      <c r="K449" s="5" t="s">
        <v>33</v>
      </c>
      <c r="L449" s="7">
        <v>1</v>
      </c>
      <c r="M449" s="7">
        <v>21</v>
      </c>
      <c r="N449" s="8">
        <v>21</v>
      </c>
      <c r="O449" s="7">
        <v>21</v>
      </c>
      <c r="P449" s="7">
        <v>21</v>
      </c>
    </row>
    <row r="450" spans="11:16" x14ac:dyDescent="0.25">
      <c r="K450" s="5" t="s">
        <v>25</v>
      </c>
      <c r="L450" s="7">
        <v>1</v>
      </c>
      <c r="M450" s="7">
        <v>27</v>
      </c>
      <c r="N450" s="8">
        <v>27</v>
      </c>
      <c r="O450" s="7">
        <v>27</v>
      </c>
      <c r="P450" s="7">
        <v>27</v>
      </c>
    </row>
    <row r="451" spans="11:16" x14ac:dyDescent="0.25">
      <c r="K451" s="5" t="s">
        <v>67</v>
      </c>
      <c r="L451" s="7">
        <v>1</v>
      </c>
      <c r="M451" s="7">
        <v>16</v>
      </c>
      <c r="N451" s="8">
        <v>16</v>
      </c>
      <c r="O451" s="7">
        <v>16</v>
      </c>
      <c r="P451" s="7">
        <v>16</v>
      </c>
    </row>
    <row r="452" spans="11:16" x14ac:dyDescent="0.25">
      <c r="K452" s="5" t="s">
        <v>13</v>
      </c>
      <c r="L452" s="7">
        <v>1</v>
      </c>
      <c r="M452" s="7">
        <v>27</v>
      </c>
      <c r="N452" s="8">
        <v>27</v>
      </c>
      <c r="O452" s="7">
        <v>27</v>
      </c>
      <c r="P452" s="7">
        <v>27</v>
      </c>
    </row>
    <row r="453" spans="11:16" x14ac:dyDescent="0.25">
      <c r="K453" s="5" t="s">
        <v>27</v>
      </c>
      <c r="L453" s="7">
        <v>1</v>
      </c>
      <c r="M453" s="7">
        <v>15</v>
      </c>
      <c r="N453" s="8">
        <v>15</v>
      </c>
      <c r="O453" s="7">
        <v>15</v>
      </c>
      <c r="P453" s="7">
        <v>15</v>
      </c>
    </row>
    <row r="454" spans="11:16" x14ac:dyDescent="0.25">
      <c r="K454" s="5" t="s">
        <v>26</v>
      </c>
      <c r="L454" s="7">
        <v>1</v>
      </c>
      <c r="M454" s="7">
        <v>26</v>
      </c>
      <c r="N454" s="8">
        <v>26</v>
      </c>
      <c r="O454" s="7">
        <v>26</v>
      </c>
      <c r="P454" s="7">
        <v>26</v>
      </c>
    </row>
    <row r="455" spans="11:16" x14ac:dyDescent="0.25">
      <c r="K455" s="5" t="s">
        <v>14</v>
      </c>
      <c r="L455" s="7">
        <v>1</v>
      </c>
      <c r="M455" s="7">
        <v>28</v>
      </c>
      <c r="N455" s="8">
        <v>28</v>
      </c>
      <c r="O455" s="7">
        <v>28</v>
      </c>
      <c r="P455" s="7">
        <v>28</v>
      </c>
    </row>
    <row r="456" spans="11:16" x14ac:dyDescent="0.25">
      <c r="K456" s="5" t="s">
        <v>39</v>
      </c>
      <c r="L456" s="7">
        <v>1</v>
      </c>
      <c r="M456" s="7">
        <v>24</v>
      </c>
      <c r="N456" s="8">
        <v>24</v>
      </c>
      <c r="O456" s="7">
        <v>24</v>
      </c>
      <c r="P456" s="7">
        <v>24</v>
      </c>
    </row>
    <row r="457" spans="11:16" x14ac:dyDescent="0.25">
      <c r="K457" s="5" t="s">
        <v>29</v>
      </c>
      <c r="L457" s="7">
        <v>1</v>
      </c>
      <c r="M457" s="7">
        <v>23</v>
      </c>
      <c r="N457" s="8">
        <v>23</v>
      </c>
      <c r="O457" s="7">
        <v>23</v>
      </c>
      <c r="P457" s="7">
        <v>23</v>
      </c>
    </row>
    <row r="458" spans="11:16" x14ac:dyDescent="0.25">
      <c r="K458" s="4" t="s">
        <v>87</v>
      </c>
      <c r="L458" s="7">
        <v>30</v>
      </c>
      <c r="M458" s="7">
        <v>695</v>
      </c>
      <c r="N458" s="8">
        <v>23.166666666666668</v>
      </c>
      <c r="O458" s="7">
        <v>6</v>
      </c>
      <c r="P458" s="7">
        <v>34</v>
      </c>
    </row>
    <row r="459" spans="11:16" x14ac:dyDescent="0.25">
      <c r="K459" s="5" t="s">
        <v>22</v>
      </c>
      <c r="L459" s="7">
        <v>2</v>
      </c>
      <c r="M459" s="7">
        <v>46</v>
      </c>
      <c r="N459" s="8">
        <v>23</v>
      </c>
      <c r="O459" s="7">
        <v>23</v>
      </c>
      <c r="P459" s="7">
        <v>23</v>
      </c>
    </row>
    <row r="460" spans="11:16" x14ac:dyDescent="0.25">
      <c r="K460" s="5" t="s">
        <v>9</v>
      </c>
      <c r="L460" s="7">
        <v>2</v>
      </c>
      <c r="M460" s="7">
        <v>46</v>
      </c>
      <c r="N460" s="8">
        <v>23</v>
      </c>
      <c r="O460" s="7">
        <v>23</v>
      </c>
      <c r="P460" s="7">
        <v>23</v>
      </c>
    </row>
    <row r="461" spans="11:16" x14ac:dyDescent="0.25">
      <c r="K461" s="5" t="s">
        <v>23</v>
      </c>
      <c r="L461" s="7">
        <v>1</v>
      </c>
      <c r="M461" s="7">
        <v>22</v>
      </c>
      <c r="N461" s="8">
        <v>22</v>
      </c>
      <c r="O461" s="7">
        <v>22</v>
      </c>
      <c r="P461" s="7">
        <v>22</v>
      </c>
    </row>
    <row r="462" spans="11:16" x14ac:dyDescent="0.25">
      <c r="K462" s="5" t="s">
        <v>32</v>
      </c>
      <c r="L462" s="7">
        <v>1</v>
      </c>
      <c r="M462" s="7">
        <v>21</v>
      </c>
      <c r="N462" s="8">
        <v>21</v>
      </c>
      <c r="O462" s="7">
        <v>21</v>
      </c>
      <c r="P462" s="7">
        <v>21</v>
      </c>
    </row>
    <row r="463" spans="11:16" x14ac:dyDescent="0.25">
      <c r="K463" s="5" t="s">
        <v>10</v>
      </c>
      <c r="L463" s="7">
        <v>3</v>
      </c>
      <c r="M463" s="7">
        <v>63</v>
      </c>
      <c r="N463" s="8">
        <v>21</v>
      </c>
      <c r="O463" s="7">
        <v>20</v>
      </c>
      <c r="P463" s="7">
        <v>22</v>
      </c>
    </row>
    <row r="464" spans="11:16" x14ac:dyDescent="0.25">
      <c r="K464" s="5" t="s">
        <v>24</v>
      </c>
      <c r="L464" s="7">
        <v>1</v>
      </c>
      <c r="M464" s="7">
        <v>13</v>
      </c>
      <c r="N464" s="8">
        <v>13</v>
      </c>
      <c r="O464" s="7">
        <v>13</v>
      </c>
      <c r="P464" s="7">
        <v>13</v>
      </c>
    </row>
    <row r="465" spans="11:16" x14ac:dyDescent="0.25">
      <c r="K465" s="6" t="s">
        <v>177</v>
      </c>
      <c r="L465" s="7">
        <v>1</v>
      </c>
      <c r="M465" s="7">
        <v>13</v>
      </c>
      <c r="N465" s="8">
        <v>13</v>
      </c>
      <c r="O465" s="7">
        <v>13</v>
      </c>
      <c r="P465" s="7">
        <v>13</v>
      </c>
    </row>
    <row r="466" spans="11:16" x14ac:dyDescent="0.25">
      <c r="K466" s="5" t="s">
        <v>34</v>
      </c>
      <c r="L466" s="7">
        <v>1</v>
      </c>
      <c r="M466" s="7">
        <v>22</v>
      </c>
      <c r="N466" s="8">
        <v>22</v>
      </c>
      <c r="O466" s="7">
        <v>22</v>
      </c>
      <c r="P466" s="7">
        <v>22</v>
      </c>
    </row>
    <row r="467" spans="11:16" x14ac:dyDescent="0.25">
      <c r="K467" s="6" t="s">
        <v>189</v>
      </c>
      <c r="L467" s="7">
        <v>1</v>
      </c>
      <c r="M467" s="7">
        <v>22</v>
      </c>
      <c r="N467" s="8">
        <v>22</v>
      </c>
      <c r="O467" s="7">
        <v>22</v>
      </c>
      <c r="P467" s="7">
        <v>22</v>
      </c>
    </row>
    <row r="468" spans="11:16" x14ac:dyDescent="0.25">
      <c r="K468" s="5" t="s">
        <v>11</v>
      </c>
      <c r="L468" s="7">
        <v>3</v>
      </c>
      <c r="M468" s="7">
        <v>85</v>
      </c>
      <c r="N468" s="8">
        <v>28.333333333333332</v>
      </c>
      <c r="O468" s="7">
        <v>28</v>
      </c>
      <c r="P468" s="7">
        <v>29</v>
      </c>
    </row>
    <row r="469" spans="11:16" x14ac:dyDescent="0.25">
      <c r="K469" s="5" t="s">
        <v>25</v>
      </c>
      <c r="L469" s="7">
        <v>1</v>
      </c>
      <c r="M469" s="7">
        <v>19</v>
      </c>
      <c r="N469" s="8">
        <v>19</v>
      </c>
      <c r="O469" s="7">
        <v>19</v>
      </c>
      <c r="P469" s="7">
        <v>19</v>
      </c>
    </row>
    <row r="470" spans="11:16" x14ac:dyDescent="0.25">
      <c r="K470" s="5" t="s">
        <v>12</v>
      </c>
      <c r="L470" s="7">
        <v>3</v>
      </c>
      <c r="M470" s="7">
        <v>82</v>
      </c>
      <c r="N470" s="8">
        <v>27.333333333333332</v>
      </c>
      <c r="O470" s="7">
        <v>27</v>
      </c>
      <c r="P470" s="7">
        <v>28</v>
      </c>
    </row>
    <row r="471" spans="11:16" x14ac:dyDescent="0.25">
      <c r="K471" s="5" t="s">
        <v>13</v>
      </c>
      <c r="L471" s="7">
        <v>3</v>
      </c>
      <c r="M471" s="7">
        <v>100</v>
      </c>
      <c r="N471" s="8">
        <v>33.333333333333336</v>
      </c>
      <c r="O471" s="7">
        <v>33</v>
      </c>
      <c r="P471" s="7">
        <v>34</v>
      </c>
    </row>
    <row r="472" spans="11:16" x14ac:dyDescent="0.25">
      <c r="K472" s="5" t="s">
        <v>27</v>
      </c>
      <c r="L472" s="7">
        <v>1</v>
      </c>
      <c r="M472" s="7">
        <v>18</v>
      </c>
      <c r="N472" s="8">
        <v>18</v>
      </c>
      <c r="O472" s="7">
        <v>18</v>
      </c>
      <c r="P472" s="7">
        <v>18</v>
      </c>
    </row>
    <row r="473" spans="11:16" x14ac:dyDescent="0.25">
      <c r="K473" s="5" t="s">
        <v>14</v>
      </c>
      <c r="L473" s="7">
        <v>3</v>
      </c>
      <c r="M473" s="7">
        <v>81</v>
      </c>
      <c r="N473" s="8">
        <v>27</v>
      </c>
      <c r="O473" s="7">
        <v>27</v>
      </c>
      <c r="P473" s="7">
        <v>27</v>
      </c>
    </row>
    <row r="474" spans="11:16" x14ac:dyDescent="0.25">
      <c r="K474" s="5" t="s">
        <v>28</v>
      </c>
      <c r="L474" s="7">
        <v>1</v>
      </c>
      <c r="M474" s="7">
        <v>20</v>
      </c>
      <c r="N474" s="8">
        <v>20</v>
      </c>
      <c r="O474" s="7">
        <v>20</v>
      </c>
      <c r="P474" s="7">
        <v>20</v>
      </c>
    </row>
    <row r="475" spans="11:16" x14ac:dyDescent="0.25">
      <c r="K475" s="5" t="s">
        <v>29</v>
      </c>
      <c r="L475" s="7">
        <v>1</v>
      </c>
      <c r="M475" s="7">
        <v>18</v>
      </c>
      <c r="N475" s="8">
        <v>18</v>
      </c>
      <c r="O475" s="7">
        <v>18</v>
      </c>
      <c r="P475" s="7">
        <v>18</v>
      </c>
    </row>
    <row r="476" spans="11:16" x14ac:dyDescent="0.25">
      <c r="K476" s="5" t="s">
        <v>15</v>
      </c>
      <c r="L476" s="7">
        <v>1</v>
      </c>
      <c r="M476" s="7">
        <v>19</v>
      </c>
      <c r="N476" s="8">
        <v>19</v>
      </c>
      <c r="O476" s="7">
        <v>19</v>
      </c>
      <c r="P476" s="7">
        <v>19</v>
      </c>
    </row>
    <row r="477" spans="11:16" x14ac:dyDescent="0.25">
      <c r="K477" s="5" t="s">
        <v>16</v>
      </c>
      <c r="L477" s="7">
        <v>1</v>
      </c>
      <c r="M477" s="7">
        <v>14</v>
      </c>
      <c r="N477" s="8">
        <v>14</v>
      </c>
      <c r="O477" s="7">
        <v>14</v>
      </c>
      <c r="P477" s="7">
        <v>14</v>
      </c>
    </row>
    <row r="478" spans="11:16" x14ac:dyDescent="0.25">
      <c r="K478" s="5" t="s">
        <v>19</v>
      </c>
      <c r="L478" s="7">
        <v>1</v>
      </c>
      <c r="M478" s="7">
        <v>6</v>
      </c>
      <c r="N478" s="8">
        <v>6</v>
      </c>
      <c r="O478" s="7">
        <v>6</v>
      </c>
      <c r="P478" s="7">
        <v>6</v>
      </c>
    </row>
    <row r="479" spans="11:16" x14ac:dyDescent="0.25">
      <c r="K479" s="4" t="s">
        <v>88</v>
      </c>
      <c r="L479" s="7">
        <v>24</v>
      </c>
      <c r="M479" s="7">
        <v>476</v>
      </c>
      <c r="N479" s="8">
        <v>19.833333333333332</v>
      </c>
      <c r="O479" s="7">
        <v>11</v>
      </c>
      <c r="P479" s="7">
        <v>30</v>
      </c>
    </row>
    <row r="480" spans="11:16" x14ac:dyDescent="0.25">
      <c r="K480" s="5" t="s">
        <v>21</v>
      </c>
      <c r="L480" s="7">
        <v>1</v>
      </c>
      <c r="M480" s="7">
        <v>17</v>
      </c>
      <c r="N480" s="8">
        <v>17</v>
      </c>
      <c r="O480" s="7">
        <v>17</v>
      </c>
      <c r="P480" s="7">
        <v>17</v>
      </c>
    </row>
    <row r="481" spans="11:16" x14ac:dyDescent="0.25">
      <c r="K481" s="5" t="s">
        <v>9</v>
      </c>
      <c r="L481" s="7">
        <v>1</v>
      </c>
      <c r="M481" s="7">
        <v>20</v>
      </c>
      <c r="N481" s="8">
        <v>20</v>
      </c>
      <c r="O481" s="7">
        <v>20</v>
      </c>
      <c r="P481" s="7">
        <v>20</v>
      </c>
    </row>
    <row r="482" spans="11:16" x14ac:dyDescent="0.25">
      <c r="K482" s="5" t="s">
        <v>31</v>
      </c>
      <c r="L482" s="7">
        <v>1</v>
      </c>
      <c r="M482" s="7">
        <v>21</v>
      </c>
      <c r="N482" s="8">
        <v>21</v>
      </c>
      <c r="O482" s="7">
        <v>21</v>
      </c>
      <c r="P482" s="7">
        <v>21</v>
      </c>
    </row>
    <row r="483" spans="11:16" x14ac:dyDescent="0.25">
      <c r="K483" s="5" t="s">
        <v>44</v>
      </c>
      <c r="L483" s="7">
        <v>1</v>
      </c>
      <c r="M483" s="7">
        <v>23</v>
      </c>
      <c r="N483" s="8">
        <v>23</v>
      </c>
      <c r="O483" s="7">
        <v>23</v>
      </c>
      <c r="P483" s="7">
        <v>23</v>
      </c>
    </row>
    <row r="484" spans="11:16" x14ac:dyDescent="0.25">
      <c r="K484" s="5" t="s">
        <v>23</v>
      </c>
      <c r="L484" s="7">
        <v>1</v>
      </c>
      <c r="M484" s="7">
        <v>21</v>
      </c>
      <c r="N484" s="8">
        <v>21</v>
      </c>
      <c r="O484" s="7">
        <v>21</v>
      </c>
      <c r="P484" s="7">
        <v>21</v>
      </c>
    </row>
    <row r="485" spans="11:16" x14ac:dyDescent="0.25">
      <c r="K485" s="5" t="s">
        <v>10</v>
      </c>
      <c r="L485" s="7">
        <v>1</v>
      </c>
      <c r="M485" s="7">
        <v>22</v>
      </c>
      <c r="N485" s="8">
        <v>22</v>
      </c>
      <c r="O485" s="7">
        <v>22</v>
      </c>
      <c r="P485" s="7">
        <v>22</v>
      </c>
    </row>
    <row r="486" spans="11:16" x14ac:dyDescent="0.25">
      <c r="K486" s="5" t="s">
        <v>24</v>
      </c>
      <c r="L486" s="7">
        <v>1</v>
      </c>
      <c r="M486" s="7">
        <v>17</v>
      </c>
      <c r="N486" s="8">
        <v>17</v>
      </c>
      <c r="O486" s="7">
        <v>17</v>
      </c>
      <c r="P486" s="7">
        <v>17</v>
      </c>
    </row>
    <row r="487" spans="11:16" x14ac:dyDescent="0.25">
      <c r="K487" s="6" t="s">
        <v>178</v>
      </c>
      <c r="L487" s="7">
        <v>1</v>
      </c>
      <c r="M487" s="7">
        <v>17</v>
      </c>
      <c r="N487" s="8">
        <v>17</v>
      </c>
      <c r="O487" s="7">
        <v>17</v>
      </c>
      <c r="P487" s="7">
        <v>17</v>
      </c>
    </row>
    <row r="488" spans="11:16" x14ac:dyDescent="0.25">
      <c r="K488" s="5" t="s">
        <v>11</v>
      </c>
      <c r="L488" s="7">
        <v>1</v>
      </c>
      <c r="M488" s="7">
        <v>21</v>
      </c>
      <c r="N488" s="8">
        <v>21</v>
      </c>
      <c r="O488" s="7">
        <v>21</v>
      </c>
      <c r="P488" s="7">
        <v>21</v>
      </c>
    </row>
    <row r="489" spans="11:16" x14ac:dyDescent="0.25">
      <c r="K489" s="5" t="s">
        <v>65</v>
      </c>
      <c r="L489" s="7">
        <v>1</v>
      </c>
      <c r="M489" s="7">
        <v>16</v>
      </c>
      <c r="N489" s="8">
        <v>16</v>
      </c>
      <c r="O489" s="7">
        <v>16</v>
      </c>
      <c r="P489" s="7">
        <v>16</v>
      </c>
    </row>
    <row r="490" spans="11:16" x14ac:dyDescent="0.25">
      <c r="K490" s="5" t="s">
        <v>33</v>
      </c>
      <c r="L490" s="7">
        <v>1</v>
      </c>
      <c r="M490" s="7">
        <v>24</v>
      </c>
      <c r="N490" s="8">
        <v>24</v>
      </c>
      <c r="O490" s="7">
        <v>24</v>
      </c>
      <c r="P490" s="7">
        <v>24</v>
      </c>
    </row>
    <row r="491" spans="11:16" x14ac:dyDescent="0.25">
      <c r="K491" s="5" t="s">
        <v>25</v>
      </c>
      <c r="L491" s="7">
        <v>1</v>
      </c>
      <c r="M491" s="7">
        <v>16</v>
      </c>
      <c r="N491" s="8">
        <v>16</v>
      </c>
      <c r="O491" s="7">
        <v>16</v>
      </c>
      <c r="P491" s="7">
        <v>16</v>
      </c>
    </row>
    <row r="492" spans="11:16" x14ac:dyDescent="0.25">
      <c r="K492" s="5" t="s">
        <v>12</v>
      </c>
      <c r="L492" s="7">
        <v>1</v>
      </c>
      <c r="M492" s="7">
        <v>27</v>
      </c>
      <c r="N492" s="8">
        <v>27</v>
      </c>
      <c r="O492" s="7">
        <v>27</v>
      </c>
      <c r="P492" s="7">
        <v>27</v>
      </c>
    </row>
    <row r="493" spans="11:16" x14ac:dyDescent="0.25">
      <c r="K493" s="5" t="s">
        <v>13</v>
      </c>
      <c r="L493" s="7">
        <v>2</v>
      </c>
      <c r="M493" s="7">
        <v>59</v>
      </c>
      <c r="N493" s="8">
        <v>29.5</v>
      </c>
      <c r="O493" s="7">
        <v>29</v>
      </c>
      <c r="P493" s="7">
        <v>30</v>
      </c>
    </row>
    <row r="494" spans="11:16" x14ac:dyDescent="0.25">
      <c r="K494" s="5" t="s">
        <v>27</v>
      </c>
      <c r="L494" s="7">
        <v>1</v>
      </c>
      <c r="M494" s="7">
        <v>22</v>
      </c>
      <c r="N494" s="8">
        <v>22</v>
      </c>
      <c r="O494" s="7">
        <v>22</v>
      </c>
      <c r="P494" s="7">
        <v>22</v>
      </c>
    </row>
    <row r="495" spans="11:16" x14ac:dyDescent="0.25">
      <c r="K495" s="5" t="s">
        <v>14</v>
      </c>
      <c r="L495" s="7">
        <v>2</v>
      </c>
      <c r="M495" s="7">
        <v>50</v>
      </c>
      <c r="N495" s="8">
        <v>25</v>
      </c>
      <c r="O495" s="7">
        <v>25</v>
      </c>
      <c r="P495" s="7">
        <v>25</v>
      </c>
    </row>
    <row r="496" spans="11:16" x14ac:dyDescent="0.25">
      <c r="K496" s="5" t="s">
        <v>18</v>
      </c>
      <c r="L496" s="7">
        <v>1</v>
      </c>
      <c r="M496" s="7">
        <v>14</v>
      </c>
      <c r="N496" s="8">
        <v>14</v>
      </c>
      <c r="O496" s="7">
        <v>14</v>
      </c>
      <c r="P496" s="7">
        <v>14</v>
      </c>
    </row>
    <row r="497" spans="11:16" x14ac:dyDescent="0.25">
      <c r="K497" s="5" t="s">
        <v>39</v>
      </c>
      <c r="L497" s="7">
        <v>1</v>
      </c>
      <c r="M497" s="7">
        <v>14</v>
      </c>
      <c r="N497" s="8">
        <v>14</v>
      </c>
      <c r="O497" s="7">
        <v>14</v>
      </c>
      <c r="P497" s="7">
        <v>14</v>
      </c>
    </row>
    <row r="498" spans="11:16" x14ac:dyDescent="0.25">
      <c r="K498" s="5" t="s">
        <v>56</v>
      </c>
      <c r="L498" s="7">
        <v>1</v>
      </c>
      <c r="M498" s="7">
        <v>17</v>
      </c>
      <c r="N498" s="8">
        <v>17</v>
      </c>
      <c r="O498" s="7">
        <v>17</v>
      </c>
      <c r="P498" s="7">
        <v>17</v>
      </c>
    </row>
    <row r="499" spans="11:16" x14ac:dyDescent="0.25">
      <c r="K499" s="5" t="s">
        <v>40</v>
      </c>
      <c r="L499" s="7">
        <v>1</v>
      </c>
      <c r="M499" s="7">
        <v>15</v>
      </c>
      <c r="N499" s="8">
        <v>15</v>
      </c>
      <c r="O499" s="7">
        <v>15</v>
      </c>
      <c r="P499" s="7">
        <v>15</v>
      </c>
    </row>
    <row r="500" spans="11:16" x14ac:dyDescent="0.25">
      <c r="K500" s="5" t="s">
        <v>15</v>
      </c>
      <c r="L500" s="7">
        <v>1</v>
      </c>
      <c r="M500" s="7">
        <v>13</v>
      </c>
      <c r="N500" s="8">
        <v>13</v>
      </c>
      <c r="O500" s="7">
        <v>13</v>
      </c>
      <c r="P500" s="7">
        <v>13</v>
      </c>
    </row>
    <row r="501" spans="11:16" x14ac:dyDescent="0.25">
      <c r="K501" s="5" t="s">
        <v>73</v>
      </c>
      <c r="L501" s="7">
        <v>1</v>
      </c>
      <c r="M501" s="7">
        <v>16</v>
      </c>
      <c r="N501" s="8">
        <v>16</v>
      </c>
      <c r="O501" s="7">
        <v>16</v>
      </c>
      <c r="P501" s="7">
        <v>16</v>
      </c>
    </row>
    <row r="502" spans="11:16" x14ac:dyDescent="0.25">
      <c r="K502" s="5" t="s">
        <v>16</v>
      </c>
      <c r="L502" s="7">
        <v>1</v>
      </c>
      <c r="M502" s="7">
        <v>11</v>
      </c>
      <c r="N502" s="8">
        <v>11</v>
      </c>
      <c r="O502" s="7">
        <v>11</v>
      </c>
      <c r="P502" s="7">
        <v>11</v>
      </c>
    </row>
    <row r="503" spans="11:16" x14ac:dyDescent="0.25">
      <c r="K503" s="4" t="s">
        <v>89</v>
      </c>
      <c r="L503" s="7">
        <v>28</v>
      </c>
      <c r="M503" s="7">
        <v>633</v>
      </c>
      <c r="N503" s="8">
        <v>22.607142857142858</v>
      </c>
      <c r="O503" s="7">
        <v>13</v>
      </c>
      <c r="P503" s="7">
        <v>30</v>
      </c>
    </row>
    <row r="504" spans="11:16" x14ac:dyDescent="0.25">
      <c r="K504" s="5" t="s">
        <v>21</v>
      </c>
      <c r="L504" s="7">
        <v>4</v>
      </c>
      <c r="M504" s="7">
        <v>90</v>
      </c>
      <c r="N504" s="8">
        <v>22.5</v>
      </c>
      <c r="O504" s="7">
        <v>22</v>
      </c>
      <c r="P504" s="7">
        <v>23</v>
      </c>
    </row>
    <row r="505" spans="11:16" x14ac:dyDescent="0.25">
      <c r="K505" s="5" t="s">
        <v>44</v>
      </c>
      <c r="L505" s="7">
        <v>1</v>
      </c>
      <c r="M505" s="7">
        <v>23</v>
      </c>
      <c r="N505" s="8">
        <v>23</v>
      </c>
      <c r="O505" s="7">
        <v>23</v>
      </c>
      <c r="P505" s="7">
        <v>23</v>
      </c>
    </row>
    <row r="506" spans="11:16" x14ac:dyDescent="0.25">
      <c r="K506" s="5" t="s">
        <v>23</v>
      </c>
      <c r="L506" s="7">
        <v>4</v>
      </c>
      <c r="M506" s="7">
        <v>75</v>
      </c>
      <c r="N506" s="8">
        <v>18.75</v>
      </c>
      <c r="O506" s="7">
        <v>18</v>
      </c>
      <c r="P506" s="7">
        <v>19</v>
      </c>
    </row>
    <row r="507" spans="11:16" x14ac:dyDescent="0.25">
      <c r="K507" s="5" t="s">
        <v>24</v>
      </c>
      <c r="L507" s="7">
        <v>4</v>
      </c>
      <c r="M507" s="7">
        <v>81</v>
      </c>
      <c r="N507" s="8">
        <v>20.25</v>
      </c>
      <c r="O507" s="7">
        <v>18</v>
      </c>
      <c r="P507" s="7">
        <v>21</v>
      </c>
    </row>
    <row r="508" spans="11:16" x14ac:dyDescent="0.25">
      <c r="K508" s="6" t="s">
        <v>179</v>
      </c>
      <c r="L508" s="7">
        <v>1</v>
      </c>
      <c r="M508" s="7">
        <v>21</v>
      </c>
      <c r="N508" s="8">
        <v>21</v>
      </c>
      <c r="O508" s="7">
        <v>21</v>
      </c>
      <c r="P508" s="7">
        <v>21</v>
      </c>
    </row>
    <row r="509" spans="11:16" x14ac:dyDescent="0.25">
      <c r="K509" s="6" t="s">
        <v>180</v>
      </c>
      <c r="L509" s="7">
        <v>1</v>
      </c>
      <c r="M509" s="7">
        <v>18</v>
      </c>
      <c r="N509" s="8">
        <v>18</v>
      </c>
      <c r="O509" s="7">
        <v>18</v>
      </c>
      <c r="P509" s="7">
        <v>18</v>
      </c>
    </row>
    <row r="510" spans="11:16" x14ac:dyDescent="0.25">
      <c r="K510" s="6" t="s">
        <v>158</v>
      </c>
      <c r="L510" s="7">
        <v>1</v>
      </c>
      <c r="M510" s="7">
        <v>21</v>
      </c>
      <c r="N510" s="8">
        <v>21</v>
      </c>
      <c r="O510" s="7">
        <v>21</v>
      </c>
      <c r="P510" s="7">
        <v>21</v>
      </c>
    </row>
    <row r="511" spans="11:16" x14ac:dyDescent="0.25">
      <c r="K511" s="6" t="s">
        <v>159</v>
      </c>
      <c r="L511" s="7">
        <v>1</v>
      </c>
      <c r="M511" s="7">
        <v>21</v>
      </c>
      <c r="N511" s="8">
        <v>21</v>
      </c>
      <c r="O511" s="7">
        <v>21</v>
      </c>
      <c r="P511" s="7">
        <v>21</v>
      </c>
    </row>
    <row r="512" spans="11:16" x14ac:dyDescent="0.25">
      <c r="K512" s="5" t="s">
        <v>11</v>
      </c>
      <c r="L512" s="7">
        <v>1</v>
      </c>
      <c r="M512" s="7">
        <v>13</v>
      </c>
      <c r="N512" s="8">
        <v>13</v>
      </c>
      <c r="O512" s="7">
        <v>13</v>
      </c>
      <c r="P512" s="7">
        <v>13</v>
      </c>
    </row>
    <row r="513" spans="11:16" x14ac:dyDescent="0.25">
      <c r="K513" s="5" t="s">
        <v>25</v>
      </c>
      <c r="L513" s="7">
        <v>2</v>
      </c>
      <c r="M513" s="7">
        <v>53</v>
      </c>
      <c r="N513" s="8">
        <v>26.5</v>
      </c>
      <c r="O513" s="7">
        <v>26</v>
      </c>
      <c r="P513" s="7">
        <v>27</v>
      </c>
    </row>
    <row r="514" spans="11:16" x14ac:dyDescent="0.25">
      <c r="K514" s="5" t="s">
        <v>12</v>
      </c>
      <c r="L514" s="7">
        <v>1</v>
      </c>
      <c r="M514" s="7">
        <v>29</v>
      </c>
      <c r="N514" s="8">
        <v>29</v>
      </c>
      <c r="O514" s="7">
        <v>29</v>
      </c>
      <c r="P514" s="7">
        <v>29</v>
      </c>
    </row>
    <row r="515" spans="11:16" x14ac:dyDescent="0.25">
      <c r="K515" s="5" t="s">
        <v>90</v>
      </c>
      <c r="L515" s="7">
        <v>1</v>
      </c>
      <c r="M515" s="7">
        <v>25</v>
      </c>
      <c r="N515" s="8">
        <v>25</v>
      </c>
      <c r="O515" s="7">
        <v>25</v>
      </c>
      <c r="P515" s="7">
        <v>25</v>
      </c>
    </row>
    <row r="516" spans="11:16" x14ac:dyDescent="0.25">
      <c r="K516" s="5" t="s">
        <v>67</v>
      </c>
      <c r="L516" s="7">
        <v>1</v>
      </c>
      <c r="M516" s="7">
        <v>27</v>
      </c>
      <c r="N516" s="8">
        <v>27</v>
      </c>
      <c r="O516" s="7">
        <v>27</v>
      </c>
      <c r="P516" s="7">
        <v>27</v>
      </c>
    </row>
    <row r="517" spans="11:16" x14ac:dyDescent="0.25">
      <c r="K517" s="5" t="s">
        <v>13</v>
      </c>
      <c r="L517" s="7">
        <v>2</v>
      </c>
      <c r="M517" s="7">
        <v>52</v>
      </c>
      <c r="N517" s="8">
        <v>26</v>
      </c>
      <c r="O517" s="7">
        <v>26</v>
      </c>
      <c r="P517" s="7">
        <v>26</v>
      </c>
    </row>
    <row r="518" spans="11:16" x14ac:dyDescent="0.25">
      <c r="K518" s="5" t="s">
        <v>68</v>
      </c>
      <c r="L518" s="7">
        <v>1</v>
      </c>
      <c r="M518" s="7">
        <v>18</v>
      </c>
      <c r="N518" s="8">
        <v>18</v>
      </c>
      <c r="O518" s="7">
        <v>18</v>
      </c>
      <c r="P518" s="7">
        <v>18</v>
      </c>
    </row>
    <row r="519" spans="11:16" x14ac:dyDescent="0.25">
      <c r="K519" s="5" t="s">
        <v>14</v>
      </c>
      <c r="L519" s="7">
        <v>2</v>
      </c>
      <c r="M519" s="7">
        <v>59</v>
      </c>
      <c r="N519" s="8">
        <v>29.5</v>
      </c>
      <c r="O519" s="7">
        <v>29</v>
      </c>
      <c r="P519" s="7">
        <v>30</v>
      </c>
    </row>
    <row r="520" spans="11:16" x14ac:dyDescent="0.25">
      <c r="K520" s="5" t="s">
        <v>39</v>
      </c>
      <c r="L520" s="7">
        <v>2</v>
      </c>
      <c r="M520" s="7">
        <v>44</v>
      </c>
      <c r="N520" s="8">
        <v>22</v>
      </c>
      <c r="O520" s="7">
        <v>21</v>
      </c>
      <c r="P520" s="7">
        <v>23</v>
      </c>
    </row>
    <row r="521" spans="11:16" x14ac:dyDescent="0.25">
      <c r="K521" s="5" t="s">
        <v>40</v>
      </c>
      <c r="L521" s="7">
        <v>2</v>
      </c>
      <c r="M521" s="7">
        <v>44</v>
      </c>
      <c r="N521" s="8">
        <v>22</v>
      </c>
      <c r="O521" s="7">
        <v>22</v>
      </c>
      <c r="P521" s="7">
        <v>22</v>
      </c>
    </row>
    <row r="522" spans="11:16" x14ac:dyDescent="0.25">
      <c r="K522" s="4" t="s">
        <v>91</v>
      </c>
      <c r="L522" s="7">
        <v>24</v>
      </c>
      <c r="M522" s="7">
        <v>609</v>
      </c>
      <c r="N522" s="8">
        <v>25.375</v>
      </c>
      <c r="O522" s="7">
        <v>16</v>
      </c>
      <c r="P522" s="7">
        <v>30</v>
      </c>
    </row>
    <row r="523" spans="11:16" x14ac:dyDescent="0.25">
      <c r="K523" s="5" t="s">
        <v>22</v>
      </c>
      <c r="L523" s="7">
        <v>2</v>
      </c>
      <c r="M523" s="7">
        <v>54</v>
      </c>
      <c r="N523" s="8">
        <v>27</v>
      </c>
      <c r="O523" s="7">
        <v>26</v>
      </c>
      <c r="P523" s="7">
        <v>28</v>
      </c>
    </row>
    <row r="524" spans="11:16" x14ac:dyDescent="0.25">
      <c r="K524" s="5" t="s">
        <v>9</v>
      </c>
      <c r="L524" s="7">
        <v>2</v>
      </c>
      <c r="M524" s="7">
        <v>55</v>
      </c>
      <c r="N524" s="8">
        <v>27.5</v>
      </c>
      <c r="O524" s="7">
        <v>27</v>
      </c>
      <c r="P524" s="7">
        <v>28</v>
      </c>
    </row>
    <row r="525" spans="11:16" x14ac:dyDescent="0.25">
      <c r="K525" s="5" t="s">
        <v>32</v>
      </c>
      <c r="L525" s="7">
        <v>2</v>
      </c>
      <c r="M525" s="7">
        <v>41</v>
      </c>
      <c r="N525" s="8">
        <v>20.5</v>
      </c>
      <c r="O525" s="7">
        <v>20</v>
      </c>
      <c r="P525" s="7">
        <v>21</v>
      </c>
    </row>
    <row r="526" spans="11:16" x14ac:dyDescent="0.25">
      <c r="K526" s="5" t="s">
        <v>10</v>
      </c>
      <c r="L526" s="7">
        <v>2</v>
      </c>
      <c r="M526" s="7">
        <v>42</v>
      </c>
      <c r="N526" s="8">
        <v>21</v>
      </c>
      <c r="O526" s="7">
        <v>21</v>
      </c>
      <c r="P526" s="7">
        <v>21</v>
      </c>
    </row>
    <row r="527" spans="11:16" x14ac:dyDescent="0.25">
      <c r="K527" s="5" t="s">
        <v>34</v>
      </c>
      <c r="L527" s="7">
        <v>2</v>
      </c>
      <c r="M527" s="7">
        <v>46</v>
      </c>
      <c r="N527" s="8">
        <v>23</v>
      </c>
      <c r="O527" s="7">
        <v>22</v>
      </c>
      <c r="P527" s="7">
        <v>24</v>
      </c>
    </row>
    <row r="528" spans="11:16" x14ac:dyDescent="0.25">
      <c r="K528" s="6" t="s">
        <v>190</v>
      </c>
      <c r="L528" s="7">
        <v>1</v>
      </c>
      <c r="M528" s="7">
        <v>24</v>
      </c>
      <c r="N528" s="8">
        <v>24</v>
      </c>
      <c r="O528" s="7">
        <v>24</v>
      </c>
      <c r="P528" s="7">
        <v>24</v>
      </c>
    </row>
    <row r="529" spans="11:16" x14ac:dyDescent="0.25">
      <c r="K529" s="6" t="s">
        <v>188</v>
      </c>
      <c r="L529" s="7">
        <v>1</v>
      </c>
      <c r="M529" s="7">
        <v>22</v>
      </c>
      <c r="N529" s="8">
        <v>22</v>
      </c>
      <c r="O529" s="7">
        <v>22</v>
      </c>
      <c r="P529" s="7">
        <v>22</v>
      </c>
    </row>
    <row r="530" spans="11:16" x14ac:dyDescent="0.25">
      <c r="K530" s="5" t="s">
        <v>11</v>
      </c>
      <c r="L530" s="7">
        <v>2</v>
      </c>
      <c r="M530" s="7">
        <v>58</v>
      </c>
      <c r="N530" s="8">
        <v>29</v>
      </c>
      <c r="O530" s="7">
        <v>29</v>
      </c>
      <c r="P530" s="7">
        <v>29</v>
      </c>
    </row>
    <row r="531" spans="11:16" x14ac:dyDescent="0.25">
      <c r="K531" s="5" t="s">
        <v>25</v>
      </c>
      <c r="L531" s="7">
        <v>1</v>
      </c>
      <c r="M531" s="7">
        <v>24</v>
      </c>
      <c r="N531" s="8">
        <v>24</v>
      </c>
      <c r="O531" s="7">
        <v>24</v>
      </c>
      <c r="P531" s="7">
        <v>24</v>
      </c>
    </row>
    <row r="532" spans="11:16" x14ac:dyDescent="0.25">
      <c r="K532" s="5" t="s">
        <v>12</v>
      </c>
      <c r="L532" s="7">
        <v>2</v>
      </c>
      <c r="M532" s="7">
        <v>58</v>
      </c>
      <c r="N532" s="8">
        <v>29</v>
      </c>
      <c r="O532" s="7">
        <v>29</v>
      </c>
      <c r="P532" s="7">
        <v>29</v>
      </c>
    </row>
    <row r="533" spans="11:16" x14ac:dyDescent="0.25">
      <c r="K533" s="5" t="s">
        <v>13</v>
      </c>
      <c r="L533" s="7">
        <v>2</v>
      </c>
      <c r="M533" s="7">
        <v>60</v>
      </c>
      <c r="N533" s="8">
        <v>30</v>
      </c>
      <c r="O533" s="7">
        <v>30</v>
      </c>
      <c r="P533" s="7">
        <v>30</v>
      </c>
    </row>
    <row r="534" spans="11:16" x14ac:dyDescent="0.25">
      <c r="K534" s="5" t="s">
        <v>27</v>
      </c>
      <c r="L534" s="7">
        <v>1</v>
      </c>
      <c r="M534" s="7">
        <v>16</v>
      </c>
      <c r="N534" s="8">
        <v>16</v>
      </c>
      <c r="O534" s="7">
        <v>16</v>
      </c>
      <c r="P534" s="7">
        <v>16</v>
      </c>
    </row>
    <row r="535" spans="11:16" x14ac:dyDescent="0.25">
      <c r="K535" s="5" t="s">
        <v>14</v>
      </c>
      <c r="L535" s="7">
        <v>2</v>
      </c>
      <c r="M535" s="7">
        <v>51</v>
      </c>
      <c r="N535" s="8">
        <v>25.5</v>
      </c>
      <c r="O535" s="7">
        <v>24</v>
      </c>
      <c r="P535" s="7">
        <v>27</v>
      </c>
    </row>
    <row r="536" spans="11:16" x14ac:dyDescent="0.25">
      <c r="K536" s="5" t="s">
        <v>28</v>
      </c>
      <c r="L536" s="7">
        <v>1</v>
      </c>
      <c r="M536" s="7">
        <v>28</v>
      </c>
      <c r="N536" s="8">
        <v>28</v>
      </c>
      <c r="O536" s="7">
        <v>28</v>
      </c>
      <c r="P536" s="7">
        <v>28</v>
      </c>
    </row>
    <row r="537" spans="11:16" x14ac:dyDescent="0.25">
      <c r="K537" s="5" t="s">
        <v>29</v>
      </c>
      <c r="L537" s="7">
        <v>1</v>
      </c>
      <c r="M537" s="7">
        <v>28</v>
      </c>
      <c r="N537" s="8">
        <v>28</v>
      </c>
      <c r="O537" s="7">
        <v>28</v>
      </c>
      <c r="P537" s="7">
        <v>28</v>
      </c>
    </row>
    <row r="538" spans="11:16" x14ac:dyDescent="0.25">
      <c r="K538" s="5" t="s">
        <v>15</v>
      </c>
      <c r="L538" s="7">
        <v>1</v>
      </c>
      <c r="M538" s="7">
        <v>24</v>
      </c>
      <c r="N538" s="8">
        <v>24</v>
      </c>
      <c r="O538" s="7">
        <v>24</v>
      </c>
      <c r="P538" s="7">
        <v>24</v>
      </c>
    </row>
    <row r="539" spans="11:16" x14ac:dyDescent="0.25">
      <c r="K539" s="5" t="s">
        <v>16</v>
      </c>
      <c r="L539" s="7">
        <v>1</v>
      </c>
      <c r="M539" s="7">
        <v>24</v>
      </c>
      <c r="N539" s="8">
        <v>24</v>
      </c>
      <c r="O539" s="7">
        <v>24</v>
      </c>
      <c r="P539" s="7">
        <v>24</v>
      </c>
    </row>
    <row r="540" spans="11:16" x14ac:dyDescent="0.25">
      <c r="K540" s="4" t="s">
        <v>92</v>
      </c>
      <c r="L540" s="7">
        <v>18</v>
      </c>
      <c r="M540" s="7">
        <v>381</v>
      </c>
      <c r="N540" s="8">
        <v>21.166666666666668</v>
      </c>
      <c r="O540" s="7">
        <v>15</v>
      </c>
      <c r="P540" s="7">
        <v>28</v>
      </c>
    </row>
    <row r="541" spans="11:16" x14ac:dyDescent="0.25">
      <c r="K541" s="5" t="s">
        <v>21</v>
      </c>
      <c r="L541" s="7">
        <v>2</v>
      </c>
      <c r="M541" s="7">
        <v>40</v>
      </c>
      <c r="N541" s="8">
        <v>20</v>
      </c>
      <c r="O541" s="7">
        <v>20</v>
      </c>
      <c r="P541" s="7">
        <v>20</v>
      </c>
    </row>
    <row r="542" spans="11:16" x14ac:dyDescent="0.25">
      <c r="K542" s="5" t="s">
        <v>31</v>
      </c>
      <c r="L542" s="7">
        <v>1</v>
      </c>
      <c r="M542" s="7">
        <v>15</v>
      </c>
      <c r="N542" s="8">
        <v>15</v>
      </c>
      <c r="O542" s="7">
        <v>15</v>
      </c>
      <c r="P542" s="7">
        <v>15</v>
      </c>
    </row>
    <row r="543" spans="11:16" x14ac:dyDescent="0.25">
      <c r="K543" s="5" t="s">
        <v>44</v>
      </c>
      <c r="L543" s="7">
        <v>1</v>
      </c>
      <c r="M543" s="7">
        <v>19</v>
      </c>
      <c r="N543" s="8">
        <v>19</v>
      </c>
      <c r="O543" s="7">
        <v>19</v>
      </c>
      <c r="P543" s="7">
        <v>19</v>
      </c>
    </row>
    <row r="544" spans="11:16" x14ac:dyDescent="0.25">
      <c r="K544" s="5" t="s">
        <v>23</v>
      </c>
      <c r="L544" s="7">
        <v>2</v>
      </c>
      <c r="M544" s="7">
        <v>32</v>
      </c>
      <c r="N544" s="8">
        <v>16</v>
      </c>
      <c r="O544" s="7">
        <v>16</v>
      </c>
      <c r="P544" s="7">
        <v>16</v>
      </c>
    </row>
    <row r="545" spans="11:16" x14ac:dyDescent="0.25">
      <c r="K545" s="5" t="s">
        <v>10</v>
      </c>
      <c r="L545" s="7">
        <v>1</v>
      </c>
      <c r="M545" s="7">
        <v>19</v>
      </c>
      <c r="N545" s="8">
        <v>19</v>
      </c>
      <c r="O545" s="7">
        <v>19</v>
      </c>
      <c r="P545" s="7">
        <v>19</v>
      </c>
    </row>
    <row r="546" spans="11:16" x14ac:dyDescent="0.25">
      <c r="K546" s="5" t="s">
        <v>24</v>
      </c>
      <c r="L546" s="7">
        <v>1</v>
      </c>
      <c r="M546" s="7">
        <v>24</v>
      </c>
      <c r="N546" s="8">
        <v>24</v>
      </c>
      <c r="O546" s="7">
        <v>24</v>
      </c>
      <c r="P546" s="7">
        <v>24</v>
      </c>
    </row>
    <row r="547" spans="11:16" x14ac:dyDescent="0.25">
      <c r="K547" s="6" t="s">
        <v>181</v>
      </c>
      <c r="L547" s="7">
        <v>1</v>
      </c>
      <c r="M547" s="7">
        <v>24</v>
      </c>
      <c r="N547" s="8">
        <v>24</v>
      </c>
      <c r="O547" s="7">
        <v>24</v>
      </c>
      <c r="P547" s="7">
        <v>24</v>
      </c>
    </row>
    <row r="548" spans="11:16" x14ac:dyDescent="0.25">
      <c r="K548" s="5" t="s">
        <v>11</v>
      </c>
      <c r="L548" s="7">
        <v>1</v>
      </c>
      <c r="M548" s="7">
        <v>24</v>
      </c>
      <c r="N548" s="8">
        <v>24</v>
      </c>
      <c r="O548" s="7">
        <v>24</v>
      </c>
      <c r="P548" s="7">
        <v>24</v>
      </c>
    </row>
    <row r="549" spans="11:16" x14ac:dyDescent="0.25">
      <c r="K549" s="5" t="s">
        <v>65</v>
      </c>
      <c r="L549" s="7">
        <v>1</v>
      </c>
      <c r="M549" s="7">
        <v>24</v>
      </c>
      <c r="N549" s="8">
        <v>24</v>
      </c>
      <c r="O549" s="7">
        <v>24</v>
      </c>
      <c r="P549" s="7">
        <v>24</v>
      </c>
    </row>
    <row r="550" spans="11:16" x14ac:dyDescent="0.25">
      <c r="K550" s="5" t="s">
        <v>12</v>
      </c>
      <c r="L550" s="7">
        <v>1</v>
      </c>
      <c r="M550" s="7">
        <v>23</v>
      </c>
      <c r="N550" s="8">
        <v>23</v>
      </c>
      <c r="O550" s="7">
        <v>23</v>
      </c>
      <c r="P550" s="7">
        <v>23</v>
      </c>
    </row>
    <row r="551" spans="11:16" x14ac:dyDescent="0.25">
      <c r="K551" s="5" t="s">
        <v>90</v>
      </c>
      <c r="L551" s="7">
        <v>1</v>
      </c>
      <c r="M551" s="7">
        <v>24</v>
      </c>
      <c r="N551" s="8">
        <v>24</v>
      </c>
      <c r="O551" s="7">
        <v>24</v>
      </c>
      <c r="P551" s="7">
        <v>24</v>
      </c>
    </row>
    <row r="552" spans="11:16" x14ac:dyDescent="0.25">
      <c r="K552" s="5" t="s">
        <v>13</v>
      </c>
      <c r="L552" s="7">
        <v>1</v>
      </c>
      <c r="M552" s="7">
        <v>28</v>
      </c>
      <c r="N552" s="8">
        <v>28</v>
      </c>
      <c r="O552" s="7">
        <v>28</v>
      </c>
      <c r="P552" s="7">
        <v>28</v>
      </c>
    </row>
    <row r="553" spans="11:16" x14ac:dyDescent="0.25">
      <c r="K553" s="5" t="s">
        <v>27</v>
      </c>
      <c r="L553" s="7">
        <v>1</v>
      </c>
      <c r="M553" s="7">
        <v>22</v>
      </c>
      <c r="N553" s="8">
        <v>22</v>
      </c>
      <c r="O553" s="7">
        <v>22</v>
      </c>
      <c r="P553" s="7">
        <v>22</v>
      </c>
    </row>
    <row r="554" spans="11:16" x14ac:dyDescent="0.25">
      <c r="K554" s="5" t="s">
        <v>26</v>
      </c>
      <c r="L554" s="7">
        <v>1</v>
      </c>
      <c r="M554" s="7">
        <v>28</v>
      </c>
      <c r="N554" s="8">
        <v>28</v>
      </c>
      <c r="O554" s="7">
        <v>28</v>
      </c>
      <c r="P554" s="7">
        <v>28</v>
      </c>
    </row>
    <row r="555" spans="11:16" x14ac:dyDescent="0.25">
      <c r="K555" s="5" t="s">
        <v>14</v>
      </c>
      <c r="L555" s="7">
        <v>1</v>
      </c>
      <c r="M555" s="7">
        <v>24</v>
      </c>
      <c r="N555" s="8">
        <v>24</v>
      </c>
      <c r="O555" s="7">
        <v>24</v>
      </c>
      <c r="P555" s="7">
        <v>24</v>
      </c>
    </row>
    <row r="556" spans="11:16" x14ac:dyDescent="0.25">
      <c r="K556" s="5" t="s">
        <v>39</v>
      </c>
      <c r="L556" s="7">
        <v>1</v>
      </c>
      <c r="M556" s="7">
        <v>20</v>
      </c>
      <c r="N556" s="8">
        <v>20</v>
      </c>
      <c r="O556" s="7">
        <v>20</v>
      </c>
      <c r="P556" s="7">
        <v>20</v>
      </c>
    </row>
    <row r="557" spans="11:16" x14ac:dyDescent="0.25">
      <c r="K557" s="5" t="s">
        <v>40</v>
      </c>
      <c r="L557" s="7">
        <v>1</v>
      </c>
      <c r="M557" s="7">
        <v>15</v>
      </c>
      <c r="N557" s="8">
        <v>15</v>
      </c>
      <c r="O557" s="7">
        <v>15</v>
      </c>
      <c r="P557" s="7">
        <v>15</v>
      </c>
    </row>
    <row r="558" spans="11:16" x14ac:dyDescent="0.25">
      <c r="K558" s="4" t="s">
        <v>93</v>
      </c>
      <c r="L558" s="7">
        <v>18</v>
      </c>
      <c r="M558" s="7">
        <v>399</v>
      </c>
      <c r="N558" s="8">
        <v>22.166666666666668</v>
      </c>
      <c r="O558" s="7">
        <v>6</v>
      </c>
      <c r="P558" s="7">
        <v>29</v>
      </c>
    </row>
    <row r="559" spans="11:16" x14ac:dyDescent="0.25">
      <c r="K559" s="5" t="s">
        <v>9</v>
      </c>
      <c r="L559" s="7">
        <v>2</v>
      </c>
      <c r="M559" s="7">
        <v>48</v>
      </c>
      <c r="N559" s="8">
        <v>24</v>
      </c>
      <c r="O559" s="7">
        <v>24</v>
      </c>
      <c r="P559" s="7">
        <v>24</v>
      </c>
    </row>
    <row r="560" spans="11:16" x14ac:dyDescent="0.25">
      <c r="K560" s="5" t="s">
        <v>10</v>
      </c>
      <c r="L560" s="7">
        <v>2</v>
      </c>
      <c r="M560" s="7">
        <v>47</v>
      </c>
      <c r="N560" s="8">
        <v>23.5</v>
      </c>
      <c r="O560" s="7">
        <v>23</v>
      </c>
      <c r="P560" s="7">
        <v>24</v>
      </c>
    </row>
    <row r="561" spans="11:16" x14ac:dyDescent="0.25">
      <c r="K561" s="5" t="s">
        <v>11</v>
      </c>
      <c r="L561" s="7">
        <v>2</v>
      </c>
      <c r="M561" s="7">
        <v>54</v>
      </c>
      <c r="N561" s="8">
        <v>27</v>
      </c>
      <c r="O561" s="7">
        <v>27</v>
      </c>
      <c r="P561" s="7">
        <v>27</v>
      </c>
    </row>
    <row r="562" spans="11:16" x14ac:dyDescent="0.25">
      <c r="K562" s="5" t="s">
        <v>12</v>
      </c>
      <c r="L562" s="7">
        <v>2</v>
      </c>
      <c r="M562" s="7">
        <v>57</v>
      </c>
      <c r="N562" s="8">
        <v>28.5</v>
      </c>
      <c r="O562" s="7">
        <v>28</v>
      </c>
      <c r="P562" s="7">
        <v>29</v>
      </c>
    </row>
    <row r="563" spans="11:16" x14ac:dyDescent="0.25">
      <c r="K563" s="5" t="s">
        <v>13</v>
      </c>
      <c r="L563" s="7">
        <v>2</v>
      </c>
      <c r="M563" s="7">
        <v>44</v>
      </c>
      <c r="N563" s="8">
        <v>22</v>
      </c>
      <c r="O563" s="7">
        <v>22</v>
      </c>
      <c r="P563" s="7">
        <v>22</v>
      </c>
    </row>
    <row r="564" spans="11:16" x14ac:dyDescent="0.25">
      <c r="K564" s="5" t="s">
        <v>14</v>
      </c>
      <c r="L564" s="7">
        <v>2</v>
      </c>
      <c r="M564" s="7">
        <v>54</v>
      </c>
      <c r="N564" s="8">
        <v>27</v>
      </c>
      <c r="O564" s="7">
        <v>27</v>
      </c>
      <c r="P564" s="7">
        <v>27</v>
      </c>
    </row>
    <row r="565" spans="11:16" x14ac:dyDescent="0.25">
      <c r="K565" s="5" t="s">
        <v>18</v>
      </c>
      <c r="L565" s="7">
        <v>1</v>
      </c>
      <c r="M565" s="7">
        <v>11</v>
      </c>
      <c r="N565" s="8">
        <v>11</v>
      </c>
      <c r="O565" s="7">
        <v>11</v>
      </c>
      <c r="P565" s="7">
        <v>11</v>
      </c>
    </row>
    <row r="566" spans="11:16" x14ac:dyDescent="0.25">
      <c r="K566" s="5" t="s">
        <v>15</v>
      </c>
      <c r="L566" s="7">
        <v>1</v>
      </c>
      <c r="M566" s="7">
        <v>20</v>
      </c>
      <c r="N566" s="8">
        <v>20</v>
      </c>
      <c r="O566" s="7">
        <v>20</v>
      </c>
      <c r="P566" s="7">
        <v>20</v>
      </c>
    </row>
    <row r="567" spans="11:16" x14ac:dyDescent="0.25">
      <c r="K567" s="5" t="s">
        <v>53</v>
      </c>
      <c r="L567" s="7">
        <v>2</v>
      </c>
      <c r="M567" s="7">
        <v>40</v>
      </c>
      <c r="N567" s="8">
        <v>20</v>
      </c>
      <c r="O567" s="7">
        <v>20</v>
      </c>
      <c r="P567" s="7">
        <v>20</v>
      </c>
    </row>
    <row r="568" spans="11:16" x14ac:dyDescent="0.25">
      <c r="K568" s="5" t="s">
        <v>16</v>
      </c>
      <c r="L568" s="7">
        <v>1</v>
      </c>
      <c r="M568" s="7">
        <v>18</v>
      </c>
      <c r="N568" s="8">
        <v>18</v>
      </c>
      <c r="O568" s="7">
        <v>18</v>
      </c>
      <c r="P568" s="7">
        <v>18</v>
      </c>
    </row>
    <row r="569" spans="11:16" x14ac:dyDescent="0.25">
      <c r="K569" s="5" t="s">
        <v>19</v>
      </c>
      <c r="L569" s="7">
        <v>1</v>
      </c>
      <c r="M569" s="7">
        <v>6</v>
      </c>
      <c r="N569" s="8">
        <v>6</v>
      </c>
      <c r="O569" s="7">
        <v>6</v>
      </c>
      <c r="P569" s="7">
        <v>6</v>
      </c>
    </row>
    <row r="570" spans="11:16" x14ac:dyDescent="0.25">
      <c r="K570" s="4" t="s">
        <v>94</v>
      </c>
      <c r="L570" s="7">
        <v>27</v>
      </c>
      <c r="M570" s="7">
        <v>497</v>
      </c>
      <c r="N570" s="8">
        <v>18.407407407407408</v>
      </c>
      <c r="O570" s="7">
        <v>7</v>
      </c>
      <c r="P570" s="7">
        <v>33</v>
      </c>
    </row>
    <row r="571" spans="11:16" x14ac:dyDescent="0.25">
      <c r="K571" s="5" t="s">
        <v>21</v>
      </c>
      <c r="L571" s="7">
        <v>1</v>
      </c>
      <c r="M571" s="7">
        <v>12</v>
      </c>
      <c r="N571" s="8">
        <v>12</v>
      </c>
      <c r="O571" s="7">
        <v>12</v>
      </c>
      <c r="P571" s="7">
        <v>12</v>
      </c>
    </row>
    <row r="572" spans="11:16" x14ac:dyDescent="0.25">
      <c r="K572" s="5" t="s">
        <v>9</v>
      </c>
      <c r="L572" s="7">
        <v>2</v>
      </c>
      <c r="M572" s="7">
        <v>54</v>
      </c>
      <c r="N572" s="8">
        <v>27</v>
      </c>
      <c r="O572" s="7">
        <v>27</v>
      </c>
      <c r="P572" s="7">
        <v>27</v>
      </c>
    </row>
    <row r="573" spans="11:16" x14ac:dyDescent="0.25">
      <c r="K573" s="5" t="s">
        <v>23</v>
      </c>
      <c r="L573" s="7">
        <v>1</v>
      </c>
      <c r="M573" s="7">
        <v>14</v>
      </c>
      <c r="N573" s="8">
        <v>14</v>
      </c>
      <c r="O573" s="7">
        <v>14</v>
      </c>
      <c r="P573" s="7">
        <v>14</v>
      </c>
    </row>
    <row r="574" spans="11:16" x14ac:dyDescent="0.25">
      <c r="K574" s="5" t="s">
        <v>10</v>
      </c>
      <c r="L574" s="7">
        <v>1</v>
      </c>
      <c r="M574" s="7">
        <v>33</v>
      </c>
      <c r="N574" s="8">
        <v>33</v>
      </c>
      <c r="O574" s="7">
        <v>33</v>
      </c>
      <c r="P574" s="7">
        <v>33</v>
      </c>
    </row>
    <row r="575" spans="11:16" x14ac:dyDescent="0.25">
      <c r="K575" s="5" t="s">
        <v>42</v>
      </c>
      <c r="L575" s="7">
        <v>1</v>
      </c>
      <c r="M575" s="7">
        <v>26</v>
      </c>
      <c r="N575" s="8">
        <v>26</v>
      </c>
      <c r="O575" s="7">
        <v>26</v>
      </c>
      <c r="P575" s="7">
        <v>26</v>
      </c>
    </row>
    <row r="576" spans="11:16" x14ac:dyDescent="0.25">
      <c r="K576" s="5" t="s">
        <v>24</v>
      </c>
      <c r="L576" s="7">
        <v>1</v>
      </c>
      <c r="M576" s="7">
        <v>16</v>
      </c>
      <c r="N576" s="8">
        <v>16</v>
      </c>
      <c r="O576" s="7">
        <v>16</v>
      </c>
      <c r="P576" s="7">
        <v>16</v>
      </c>
    </row>
    <row r="577" spans="11:16" x14ac:dyDescent="0.25">
      <c r="K577" s="6" t="s">
        <v>182</v>
      </c>
      <c r="L577" s="7">
        <v>1</v>
      </c>
      <c r="M577" s="7">
        <v>16</v>
      </c>
      <c r="N577" s="8">
        <v>16</v>
      </c>
      <c r="O577" s="7">
        <v>16</v>
      </c>
      <c r="P577" s="7">
        <v>16</v>
      </c>
    </row>
    <row r="578" spans="11:16" x14ac:dyDescent="0.25">
      <c r="K578" s="5" t="s">
        <v>11</v>
      </c>
      <c r="L578" s="7">
        <v>1</v>
      </c>
      <c r="M578" s="7">
        <v>33</v>
      </c>
      <c r="N578" s="8">
        <v>33</v>
      </c>
      <c r="O578" s="7">
        <v>33</v>
      </c>
      <c r="P578" s="7">
        <v>33</v>
      </c>
    </row>
    <row r="579" spans="11:16" x14ac:dyDescent="0.25">
      <c r="K579" s="5" t="s">
        <v>25</v>
      </c>
      <c r="L579" s="7">
        <v>1</v>
      </c>
      <c r="M579" s="7">
        <v>12</v>
      </c>
      <c r="N579" s="8">
        <v>12</v>
      </c>
      <c r="O579" s="7">
        <v>12</v>
      </c>
      <c r="P579" s="7">
        <v>12</v>
      </c>
    </row>
    <row r="580" spans="11:16" x14ac:dyDescent="0.25">
      <c r="K580" s="5" t="s">
        <v>12</v>
      </c>
      <c r="L580" s="7">
        <v>2</v>
      </c>
      <c r="M580" s="7">
        <v>47</v>
      </c>
      <c r="N580" s="8">
        <v>23.5</v>
      </c>
      <c r="O580" s="7">
        <v>22</v>
      </c>
      <c r="P580" s="7">
        <v>25</v>
      </c>
    </row>
    <row r="581" spans="11:16" x14ac:dyDescent="0.25">
      <c r="K581" s="5" t="s">
        <v>13</v>
      </c>
      <c r="L581" s="7">
        <v>2</v>
      </c>
      <c r="M581" s="7">
        <v>57</v>
      </c>
      <c r="N581" s="8">
        <v>28.5</v>
      </c>
      <c r="O581" s="7">
        <v>28</v>
      </c>
      <c r="P581" s="7">
        <v>29</v>
      </c>
    </row>
    <row r="582" spans="11:16" x14ac:dyDescent="0.25">
      <c r="K582" s="5" t="s">
        <v>27</v>
      </c>
      <c r="L582" s="7">
        <v>1</v>
      </c>
      <c r="M582" s="7">
        <v>7</v>
      </c>
      <c r="N582" s="8">
        <v>7</v>
      </c>
      <c r="O582" s="7">
        <v>7</v>
      </c>
      <c r="P582" s="7">
        <v>7</v>
      </c>
    </row>
    <row r="583" spans="11:16" x14ac:dyDescent="0.25">
      <c r="K583" s="5" t="s">
        <v>14</v>
      </c>
      <c r="L583" s="7">
        <v>2</v>
      </c>
      <c r="M583" s="7">
        <v>49</v>
      </c>
      <c r="N583" s="8">
        <v>24.5</v>
      </c>
      <c r="O583" s="7">
        <v>24</v>
      </c>
      <c r="P583" s="7">
        <v>25</v>
      </c>
    </row>
    <row r="584" spans="11:16" x14ac:dyDescent="0.25">
      <c r="K584" s="5" t="s">
        <v>18</v>
      </c>
      <c r="L584" s="7">
        <v>2</v>
      </c>
      <c r="M584" s="7">
        <v>22</v>
      </c>
      <c r="N584" s="8">
        <v>11</v>
      </c>
      <c r="O584" s="7">
        <v>8</v>
      </c>
      <c r="P584" s="7">
        <v>14</v>
      </c>
    </row>
    <row r="585" spans="11:16" x14ac:dyDescent="0.25">
      <c r="K585" s="5" t="s">
        <v>56</v>
      </c>
      <c r="L585" s="7">
        <v>2</v>
      </c>
      <c r="M585" s="7">
        <v>24</v>
      </c>
      <c r="N585" s="8">
        <v>12</v>
      </c>
      <c r="O585" s="7">
        <v>9</v>
      </c>
      <c r="P585" s="7">
        <v>15</v>
      </c>
    </row>
    <row r="586" spans="11:16" x14ac:dyDescent="0.25">
      <c r="K586" s="5" t="s">
        <v>40</v>
      </c>
      <c r="L586" s="7">
        <v>1</v>
      </c>
      <c r="M586" s="7">
        <v>13</v>
      </c>
      <c r="N586" s="8">
        <v>13</v>
      </c>
      <c r="O586" s="7">
        <v>13</v>
      </c>
      <c r="P586" s="7">
        <v>13</v>
      </c>
    </row>
    <row r="587" spans="11:16" x14ac:dyDescent="0.25">
      <c r="K587" s="5" t="s">
        <v>15</v>
      </c>
      <c r="L587" s="7">
        <v>1</v>
      </c>
      <c r="M587" s="7">
        <v>15</v>
      </c>
      <c r="N587" s="8">
        <v>15</v>
      </c>
      <c r="O587" s="7">
        <v>15</v>
      </c>
      <c r="P587" s="7">
        <v>15</v>
      </c>
    </row>
    <row r="588" spans="11:16" x14ac:dyDescent="0.25">
      <c r="K588" s="5" t="s">
        <v>73</v>
      </c>
      <c r="L588" s="7">
        <v>1</v>
      </c>
      <c r="M588" s="7">
        <v>14</v>
      </c>
      <c r="N588" s="8">
        <v>14</v>
      </c>
      <c r="O588" s="7">
        <v>14</v>
      </c>
      <c r="P588" s="7">
        <v>14</v>
      </c>
    </row>
    <row r="589" spans="11:16" x14ac:dyDescent="0.25">
      <c r="K589" s="5" t="s">
        <v>16</v>
      </c>
      <c r="L589" s="7">
        <v>1</v>
      </c>
      <c r="M589" s="7">
        <v>14</v>
      </c>
      <c r="N589" s="8">
        <v>14</v>
      </c>
      <c r="O589" s="7">
        <v>14</v>
      </c>
      <c r="P589" s="7">
        <v>14</v>
      </c>
    </row>
    <row r="590" spans="11:16" x14ac:dyDescent="0.25">
      <c r="K590" s="5" t="s">
        <v>19</v>
      </c>
      <c r="L590" s="7">
        <v>2</v>
      </c>
      <c r="M590" s="7">
        <v>22</v>
      </c>
      <c r="N590" s="8">
        <v>11</v>
      </c>
      <c r="O590" s="7">
        <v>11</v>
      </c>
      <c r="P590" s="7">
        <v>11</v>
      </c>
    </row>
    <row r="591" spans="11:16" x14ac:dyDescent="0.25">
      <c r="K591" s="5" t="s">
        <v>63</v>
      </c>
      <c r="L591" s="7">
        <v>1</v>
      </c>
      <c r="M591" s="7">
        <v>13</v>
      </c>
      <c r="N591" s="8">
        <v>13</v>
      </c>
      <c r="O591" s="7">
        <v>13</v>
      </c>
      <c r="P591" s="7">
        <v>13</v>
      </c>
    </row>
    <row r="592" spans="11:16" x14ac:dyDescent="0.25">
      <c r="K592" s="4" t="s">
        <v>95</v>
      </c>
      <c r="L592" s="7">
        <v>20</v>
      </c>
      <c r="M592" s="7">
        <v>473</v>
      </c>
      <c r="N592" s="8">
        <v>23.65</v>
      </c>
      <c r="O592" s="7">
        <v>15</v>
      </c>
      <c r="P592" s="7">
        <v>32</v>
      </c>
    </row>
    <row r="593" spans="11:16" x14ac:dyDescent="0.25">
      <c r="K593" s="5" t="s">
        <v>21</v>
      </c>
      <c r="L593" s="7">
        <v>1</v>
      </c>
      <c r="M593" s="7">
        <v>25</v>
      </c>
      <c r="N593" s="8">
        <v>25</v>
      </c>
      <c r="O593" s="7">
        <v>25</v>
      </c>
      <c r="P593" s="7">
        <v>25</v>
      </c>
    </row>
    <row r="594" spans="11:16" x14ac:dyDescent="0.25">
      <c r="K594" s="5" t="s">
        <v>31</v>
      </c>
      <c r="L594" s="7">
        <v>1</v>
      </c>
      <c r="M594" s="7">
        <v>25</v>
      </c>
      <c r="N594" s="8">
        <v>25</v>
      </c>
      <c r="O594" s="7">
        <v>25</v>
      </c>
      <c r="P594" s="7">
        <v>25</v>
      </c>
    </row>
    <row r="595" spans="11:16" x14ac:dyDescent="0.25">
      <c r="K595" s="5" t="s">
        <v>44</v>
      </c>
      <c r="L595" s="7">
        <v>1</v>
      </c>
      <c r="M595" s="7">
        <v>24</v>
      </c>
      <c r="N595" s="8">
        <v>24</v>
      </c>
      <c r="O595" s="7">
        <v>24</v>
      </c>
      <c r="P595" s="7">
        <v>24</v>
      </c>
    </row>
    <row r="596" spans="11:16" x14ac:dyDescent="0.25">
      <c r="K596" s="5" t="s">
        <v>23</v>
      </c>
      <c r="L596" s="7">
        <v>1</v>
      </c>
      <c r="M596" s="7">
        <v>25</v>
      </c>
      <c r="N596" s="8">
        <v>25</v>
      </c>
      <c r="O596" s="7">
        <v>25</v>
      </c>
      <c r="P596" s="7">
        <v>25</v>
      </c>
    </row>
    <row r="597" spans="11:16" x14ac:dyDescent="0.25">
      <c r="K597" s="5" t="s">
        <v>10</v>
      </c>
      <c r="L597" s="7">
        <v>1</v>
      </c>
      <c r="M597" s="7">
        <v>25</v>
      </c>
      <c r="N597" s="8">
        <v>25</v>
      </c>
      <c r="O597" s="7">
        <v>25</v>
      </c>
      <c r="P597" s="7">
        <v>25</v>
      </c>
    </row>
    <row r="598" spans="11:16" x14ac:dyDescent="0.25">
      <c r="K598" s="5" t="s">
        <v>24</v>
      </c>
      <c r="L598" s="7">
        <v>2</v>
      </c>
      <c r="M598" s="7">
        <v>44</v>
      </c>
      <c r="N598" s="8">
        <v>22</v>
      </c>
      <c r="O598" s="7">
        <v>20</v>
      </c>
      <c r="P598" s="7">
        <v>24</v>
      </c>
    </row>
    <row r="599" spans="11:16" x14ac:dyDescent="0.25">
      <c r="K599" s="6" t="s">
        <v>176</v>
      </c>
      <c r="L599" s="7">
        <v>1</v>
      </c>
      <c r="M599" s="7">
        <v>20</v>
      </c>
      <c r="N599" s="8">
        <v>20</v>
      </c>
      <c r="O599" s="7">
        <v>20</v>
      </c>
      <c r="P599" s="7">
        <v>20</v>
      </c>
    </row>
    <row r="600" spans="11:16" x14ac:dyDescent="0.25">
      <c r="K600" s="6" t="s">
        <v>175</v>
      </c>
      <c r="L600" s="7">
        <v>1</v>
      </c>
      <c r="M600" s="7">
        <v>24</v>
      </c>
      <c r="N600" s="8">
        <v>24</v>
      </c>
      <c r="O600" s="7">
        <v>24</v>
      </c>
      <c r="P600" s="7">
        <v>24</v>
      </c>
    </row>
    <row r="601" spans="11:16" x14ac:dyDescent="0.25">
      <c r="K601" s="5" t="s">
        <v>11</v>
      </c>
      <c r="L601" s="7">
        <v>1</v>
      </c>
      <c r="M601" s="7">
        <v>20</v>
      </c>
      <c r="N601" s="8">
        <v>20</v>
      </c>
      <c r="O601" s="7">
        <v>20</v>
      </c>
      <c r="P601" s="7">
        <v>20</v>
      </c>
    </row>
    <row r="602" spans="11:16" x14ac:dyDescent="0.25">
      <c r="K602" s="5" t="s">
        <v>25</v>
      </c>
      <c r="L602" s="7">
        <v>1</v>
      </c>
      <c r="M602" s="7">
        <v>26</v>
      </c>
      <c r="N602" s="8">
        <v>26</v>
      </c>
      <c r="O602" s="7">
        <v>26</v>
      </c>
      <c r="P602" s="7">
        <v>26</v>
      </c>
    </row>
    <row r="603" spans="11:16" x14ac:dyDescent="0.25">
      <c r="K603" s="5" t="s">
        <v>12</v>
      </c>
      <c r="L603" s="7">
        <v>1</v>
      </c>
      <c r="M603" s="7">
        <v>32</v>
      </c>
      <c r="N603" s="8">
        <v>32</v>
      </c>
      <c r="O603" s="7">
        <v>32</v>
      </c>
      <c r="P603" s="7">
        <v>32</v>
      </c>
    </row>
    <row r="604" spans="11:16" x14ac:dyDescent="0.25">
      <c r="K604" s="5" t="s">
        <v>46</v>
      </c>
      <c r="L604" s="7">
        <v>1</v>
      </c>
      <c r="M604" s="7">
        <v>25</v>
      </c>
      <c r="N604" s="8">
        <v>25</v>
      </c>
      <c r="O604" s="7">
        <v>25</v>
      </c>
      <c r="P604" s="7">
        <v>25</v>
      </c>
    </row>
    <row r="605" spans="11:16" x14ac:dyDescent="0.25">
      <c r="K605" s="5" t="s">
        <v>13</v>
      </c>
      <c r="L605" s="7">
        <v>1</v>
      </c>
      <c r="M605" s="7">
        <v>27</v>
      </c>
      <c r="N605" s="8">
        <v>27</v>
      </c>
      <c r="O605" s="7">
        <v>27</v>
      </c>
      <c r="P605" s="7">
        <v>27</v>
      </c>
    </row>
    <row r="606" spans="11:16" x14ac:dyDescent="0.25">
      <c r="K606" s="5" t="s">
        <v>48</v>
      </c>
      <c r="L606" s="7">
        <v>1</v>
      </c>
      <c r="M606" s="7">
        <v>22</v>
      </c>
      <c r="N606" s="8">
        <v>22</v>
      </c>
      <c r="O606" s="7">
        <v>22</v>
      </c>
      <c r="P606" s="7">
        <v>22</v>
      </c>
    </row>
    <row r="607" spans="11:16" x14ac:dyDescent="0.25">
      <c r="K607" s="5" t="s">
        <v>27</v>
      </c>
      <c r="L607" s="7">
        <v>1</v>
      </c>
      <c r="M607" s="7">
        <v>15</v>
      </c>
      <c r="N607" s="8">
        <v>15</v>
      </c>
      <c r="O607" s="7">
        <v>15</v>
      </c>
      <c r="P607" s="7">
        <v>15</v>
      </c>
    </row>
    <row r="608" spans="11:16" x14ac:dyDescent="0.25">
      <c r="K608" s="5" t="s">
        <v>26</v>
      </c>
      <c r="L608" s="7">
        <v>1</v>
      </c>
      <c r="M608" s="7">
        <v>27</v>
      </c>
      <c r="N608" s="8">
        <v>27</v>
      </c>
      <c r="O608" s="7">
        <v>27</v>
      </c>
      <c r="P608" s="7">
        <v>27</v>
      </c>
    </row>
    <row r="609" spans="11:16" x14ac:dyDescent="0.25">
      <c r="K609" s="5" t="s">
        <v>14</v>
      </c>
      <c r="L609" s="7">
        <v>1</v>
      </c>
      <c r="M609" s="7">
        <v>28</v>
      </c>
      <c r="N609" s="8">
        <v>28</v>
      </c>
      <c r="O609" s="7">
        <v>28</v>
      </c>
      <c r="P609" s="7">
        <v>28</v>
      </c>
    </row>
    <row r="610" spans="11:16" x14ac:dyDescent="0.25">
      <c r="K610" s="5" t="s">
        <v>96</v>
      </c>
      <c r="L610" s="7">
        <v>1</v>
      </c>
      <c r="M610" s="7">
        <v>26</v>
      </c>
      <c r="N610" s="8">
        <v>26</v>
      </c>
      <c r="O610" s="7">
        <v>26</v>
      </c>
      <c r="P610" s="7">
        <v>26</v>
      </c>
    </row>
    <row r="611" spans="11:16" x14ac:dyDescent="0.25">
      <c r="K611" s="5" t="s">
        <v>39</v>
      </c>
      <c r="L611" s="7">
        <v>1</v>
      </c>
      <c r="M611" s="7">
        <v>19</v>
      </c>
      <c r="N611" s="8">
        <v>19</v>
      </c>
      <c r="O611" s="7">
        <v>19</v>
      </c>
      <c r="P611" s="7">
        <v>19</v>
      </c>
    </row>
    <row r="612" spans="11:16" x14ac:dyDescent="0.25">
      <c r="K612" s="5" t="s">
        <v>40</v>
      </c>
      <c r="L612" s="7">
        <v>1</v>
      </c>
      <c r="M612" s="7">
        <v>19</v>
      </c>
      <c r="N612" s="8">
        <v>19</v>
      </c>
      <c r="O612" s="7">
        <v>19</v>
      </c>
      <c r="P612" s="7">
        <v>19</v>
      </c>
    </row>
    <row r="613" spans="11:16" x14ac:dyDescent="0.25">
      <c r="K613" s="5" t="s">
        <v>15</v>
      </c>
      <c r="L613" s="7">
        <v>1</v>
      </c>
      <c r="M613" s="7">
        <v>19</v>
      </c>
      <c r="N613" s="8">
        <v>19</v>
      </c>
      <c r="O613" s="7">
        <v>19</v>
      </c>
      <c r="P613" s="7">
        <v>19</v>
      </c>
    </row>
    <row r="614" spans="11:16" x14ac:dyDescent="0.25">
      <c r="K614" s="4" t="s">
        <v>97</v>
      </c>
      <c r="L614" s="7">
        <v>16</v>
      </c>
      <c r="M614" s="7">
        <v>385</v>
      </c>
      <c r="N614" s="8">
        <v>24.0625</v>
      </c>
      <c r="O614" s="7">
        <v>19</v>
      </c>
      <c r="P614" s="7">
        <v>27</v>
      </c>
    </row>
    <row r="615" spans="11:16" x14ac:dyDescent="0.25">
      <c r="K615" s="5" t="s">
        <v>9</v>
      </c>
      <c r="L615" s="7">
        <v>2</v>
      </c>
      <c r="M615" s="7">
        <v>47</v>
      </c>
      <c r="N615" s="8">
        <v>23.5</v>
      </c>
      <c r="O615" s="7">
        <v>23</v>
      </c>
      <c r="P615" s="7">
        <v>24</v>
      </c>
    </row>
    <row r="616" spans="11:16" x14ac:dyDescent="0.25">
      <c r="K616" s="5" t="s">
        <v>44</v>
      </c>
      <c r="L616" s="7">
        <v>1</v>
      </c>
      <c r="M616" s="7">
        <v>19</v>
      </c>
      <c r="N616" s="8">
        <v>19</v>
      </c>
      <c r="O616" s="7">
        <v>19</v>
      </c>
      <c r="P616" s="7">
        <v>19</v>
      </c>
    </row>
    <row r="617" spans="11:16" x14ac:dyDescent="0.25">
      <c r="K617" s="5" t="s">
        <v>10</v>
      </c>
      <c r="L617" s="7">
        <v>2</v>
      </c>
      <c r="M617" s="7">
        <v>43</v>
      </c>
      <c r="N617" s="8">
        <v>21.5</v>
      </c>
      <c r="O617" s="7">
        <v>21</v>
      </c>
      <c r="P617" s="7">
        <v>22</v>
      </c>
    </row>
    <row r="618" spans="11:16" x14ac:dyDescent="0.25">
      <c r="K618" s="5" t="s">
        <v>11</v>
      </c>
      <c r="L618" s="7">
        <v>2</v>
      </c>
      <c r="M618" s="7">
        <v>54</v>
      </c>
      <c r="N618" s="8">
        <v>27</v>
      </c>
      <c r="O618" s="7">
        <v>27</v>
      </c>
      <c r="P618" s="7">
        <v>27</v>
      </c>
    </row>
    <row r="619" spans="11:16" x14ac:dyDescent="0.25">
      <c r="K619" s="5" t="s">
        <v>12</v>
      </c>
      <c r="L619" s="7">
        <v>2</v>
      </c>
      <c r="M619" s="7">
        <v>54</v>
      </c>
      <c r="N619" s="8">
        <v>27</v>
      </c>
      <c r="O619" s="7">
        <v>27</v>
      </c>
      <c r="P619" s="7">
        <v>27</v>
      </c>
    </row>
    <row r="620" spans="11:16" x14ac:dyDescent="0.25">
      <c r="K620" s="5" t="s">
        <v>13</v>
      </c>
      <c r="L620" s="7">
        <v>2</v>
      </c>
      <c r="M620" s="7">
        <v>50</v>
      </c>
      <c r="N620" s="8">
        <v>25</v>
      </c>
      <c r="O620" s="7">
        <v>25</v>
      </c>
      <c r="P620" s="7">
        <v>25</v>
      </c>
    </row>
    <row r="621" spans="11:16" x14ac:dyDescent="0.25">
      <c r="K621" s="5" t="s">
        <v>26</v>
      </c>
      <c r="L621" s="7">
        <v>1</v>
      </c>
      <c r="M621" s="7">
        <v>22</v>
      </c>
      <c r="N621" s="8">
        <v>22</v>
      </c>
      <c r="O621" s="7">
        <v>22</v>
      </c>
      <c r="P621" s="7">
        <v>22</v>
      </c>
    </row>
    <row r="622" spans="11:16" x14ac:dyDescent="0.25">
      <c r="K622" s="5" t="s">
        <v>14</v>
      </c>
      <c r="L622" s="7">
        <v>2</v>
      </c>
      <c r="M622" s="7">
        <v>54</v>
      </c>
      <c r="N622" s="8">
        <v>27</v>
      </c>
      <c r="O622" s="7">
        <v>27</v>
      </c>
      <c r="P622" s="7">
        <v>27</v>
      </c>
    </row>
    <row r="623" spans="11:16" x14ac:dyDescent="0.25">
      <c r="K623" s="5" t="s">
        <v>15</v>
      </c>
      <c r="L623" s="7">
        <v>1</v>
      </c>
      <c r="M623" s="7">
        <v>22</v>
      </c>
      <c r="N623" s="8">
        <v>22</v>
      </c>
      <c r="O623" s="7">
        <v>22</v>
      </c>
      <c r="P623" s="7">
        <v>22</v>
      </c>
    </row>
    <row r="624" spans="11:16" x14ac:dyDescent="0.25">
      <c r="K624" s="5" t="s">
        <v>16</v>
      </c>
      <c r="L624" s="7">
        <v>1</v>
      </c>
      <c r="M624" s="7">
        <v>20</v>
      </c>
      <c r="N624" s="8">
        <v>20</v>
      </c>
      <c r="O624" s="7">
        <v>20</v>
      </c>
      <c r="P624" s="7">
        <v>20</v>
      </c>
    </row>
    <row r="625" spans="11:16" x14ac:dyDescent="0.25">
      <c r="K625" s="4" t="s">
        <v>98</v>
      </c>
      <c r="L625" s="7">
        <v>21</v>
      </c>
      <c r="M625" s="7">
        <v>381</v>
      </c>
      <c r="N625" s="8">
        <v>18.142857142857142</v>
      </c>
      <c r="O625" s="7">
        <v>1</v>
      </c>
      <c r="P625" s="7">
        <v>30</v>
      </c>
    </row>
    <row r="626" spans="11:16" x14ac:dyDescent="0.25">
      <c r="K626" s="5" t="s">
        <v>21</v>
      </c>
      <c r="L626" s="7">
        <v>1</v>
      </c>
      <c r="M626" s="7">
        <v>18</v>
      </c>
      <c r="N626" s="8">
        <v>18</v>
      </c>
      <c r="O626" s="7">
        <v>18</v>
      </c>
      <c r="P626" s="7">
        <v>18</v>
      </c>
    </row>
    <row r="627" spans="11:16" x14ac:dyDescent="0.25">
      <c r="K627" s="5" t="s">
        <v>9</v>
      </c>
      <c r="L627" s="7">
        <v>1</v>
      </c>
      <c r="M627" s="7">
        <v>22</v>
      </c>
      <c r="N627" s="8">
        <v>22</v>
      </c>
      <c r="O627" s="7">
        <v>22</v>
      </c>
      <c r="P627" s="7">
        <v>22</v>
      </c>
    </row>
    <row r="628" spans="11:16" x14ac:dyDescent="0.25">
      <c r="K628" s="5" t="s">
        <v>44</v>
      </c>
      <c r="L628" s="7">
        <v>1</v>
      </c>
      <c r="M628" s="7">
        <v>22</v>
      </c>
      <c r="N628" s="8">
        <v>22</v>
      </c>
      <c r="O628" s="7">
        <v>22</v>
      </c>
      <c r="P628" s="7">
        <v>22</v>
      </c>
    </row>
    <row r="629" spans="11:16" x14ac:dyDescent="0.25">
      <c r="K629" s="5" t="s">
        <v>23</v>
      </c>
      <c r="L629" s="7">
        <v>1</v>
      </c>
      <c r="M629" s="7">
        <v>18</v>
      </c>
      <c r="N629" s="8">
        <v>18</v>
      </c>
      <c r="O629" s="7">
        <v>18</v>
      </c>
      <c r="P629" s="7">
        <v>18</v>
      </c>
    </row>
    <row r="630" spans="11:16" x14ac:dyDescent="0.25">
      <c r="K630" s="5" t="s">
        <v>24</v>
      </c>
      <c r="L630" s="7">
        <v>1</v>
      </c>
      <c r="M630" s="7">
        <v>12</v>
      </c>
      <c r="N630" s="8">
        <v>12</v>
      </c>
      <c r="O630" s="7">
        <v>12</v>
      </c>
      <c r="P630" s="7">
        <v>12</v>
      </c>
    </row>
    <row r="631" spans="11:16" x14ac:dyDescent="0.25">
      <c r="K631" s="6" t="s">
        <v>183</v>
      </c>
      <c r="L631" s="7">
        <v>1</v>
      </c>
      <c r="M631" s="7">
        <v>12</v>
      </c>
      <c r="N631" s="8">
        <v>12</v>
      </c>
      <c r="O631" s="7">
        <v>12</v>
      </c>
      <c r="P631" s="7">
        <v>12</v>
      </c>
    </row>
    <row r="632" spans="11:16" x14ac:dyDescent="0.25">
      <c r="K632" s="5" t="s">
        <v>11</v>
      </c>
      <c r="L632" s="7">
        <v>1</v>
      </c>
      <c r="M632" s="7">
        <v>23</v>
      </c>
      <c r="N632" s="8">
        <v>23</v>
      </c>
      <c r="O632" s="7">
        <v>23</v>
      </c>
      <c r="P632" s="7">
        <v>23</v>
      </c>
    </row>
    <row r="633" spans="11:16" x14ac:dyDescent="0.25">
      <c r="K633" s="5" t="s">
        <v>33</v>
      </c>
      <c r="L633" s="7">
        <v>1</v>
      </c>
      <c r="M633" s="7">
        <v>30</v>
      </c>
      <c r="N633" s="8">
        <v>30</v>
      </c>
      <c r="O633" s="7">
        <v>30</v>
      </c>
      <c r="P633" s="7">
        <v>30</v>
      </c>
    </row>
    <row r="634" spans="11:16" x14ac:dyDescent="0.25">
      <c r="K634" s="5" t="s">
        <v>25</v>
      </c>
      <c r="L634" s="7">
        <v>1</v>
      </c>
      <c r="M634" s="7">
        <v>21</v>
      </c>
      <c r="N634" s="8">
        <v>21</v>
      </c>
      <c r="O634" s="7">
        <v>21</v>
      </c>
      <c r="P634" s="7">
        <v>21</v>
      </c>
    </row>
    <row r="635" spans="11:16" x14ac:dyDescent="0.25">
      <c r="K635" s="5" t="s">
        <v>46</v>
      </c>
      <c r="L635" s="7">
        <v>1</v>
      </c>
      <c r="M635" s="7">
        <v>17</v>
      </c>
      <c r="N635" s="8">
        <v>17</v>
      </c>
      <c r="O635" s="7">
        <v>17</v>
      </c>
      <c r="P635" s="7">
        <v>17</v>
      </c>
    </row>
    <row r="636" spans="11:16" x14ac:dyDescent="0.25">
      <c r="K636" s="5" t="s">
        <v>55</v>
      </c>
      <c r="L636" s="7">
        <v>1</v>
      </c>
      <c r="M636" s="7">
        <v>29</v>
      </c>
      <c r="N636" s="8">
        <v>29</v>
      </c>
      <c r="O636" s="7">
        <v>29</v>
      </c>
      <c r="P636" s="7">
        <v>29</v>
      </c>
    </row>
    <row r="637" spans="11:16" x14ac:dyDescent="0.25">
      <c r="K637" s="5" t="s">
        <v>48</v>
      </c>
      <c r="L637" s="7">
        <v>1</v>
      </c>
      <c r="M637" s="7">
        <v>20</v>
      </c>
      <c r="N637" s="8">
        <v>20</v>
      </c>
      <c r="O637" s="7">
        <v>20</v>
      </c>
      <c r="P637" s="7">
        <v>20</v>
      </c>
    </row>
    <row r="638" spans="11:16" x14ac:dyDescent="0.25">
      <c r="K638" s="5" t="s">
        <v>27</v>
      </c>
      <c r="L638" s="7">
        <v>1</v>
      </c>
      <c r="M638" s="7">
        <v>10</v>
      </c>
      <c r="N638" s="8">
        <v>10</v>
      </c>
      <c r="O638" s="7">
        <v>10</v>
      </c>
      <c r="P638" s="7">
        <v>10</v>
      </c>
    </row>
    <row r="639" spans="11:16" x14ac:dyDescent="0.25">
      <c r="K639" s="5" t="s">
        <v>26</v>
      </c>
      <c r="L639" s="7">
        <v>1</v>
      </c>
      <c r="M639" s="7">
        <v>30</v>
      </c>
      <c r="N639" s="8">
        <v>30</v>
      </c>
      <c r="O639" s="7">
        <v>30</v>
      </c>
      <c r="P639" s="7">
        <v>30</v>
      </c>
    </row>
    <row r="640" spans="11:16" x14ac:dyDescent="0.25">
      <c r="K640" s="5" t="s">
        <v>14</v>
      </c>
      <c r="L640" s="7">
        <v>1</v>
      </c>
      <c r="M640" s="7">
        <v>28</v>
      </c>
      <c r="N640" s="8">
        <v>28</v>
      </c>
      <c r="O640" s="7">
        <v>28</v>
      </c>
      <c r="P640" s="7">
        <v>28</v>
      </c>
    </row>
    <row r="641" spans="11:16" x14ac:dyDescent="0.25">
      <c r="K641" s="5" t="s">
        <v>96</v>
      </c>
      <c r="L641" s="7">
        <v>1</v>
      </c>
      <c r="M641" s="7">
        <v>23</v>
      </c>
      <c r="N641" s="8">
        <v>23</v>
      </c>
      <c r="O641" s="7">
        <v>23</v>
      </c>
      <c r="P641" s="7">
        <v>23</v>
      </c>
    </row>
    <row r="642" spans="11:16" x14ac:dyDescent="0.25">
      <c r="K642" s="5" t="s">
        <v>18</v>
      </c>
      <c r="L642" s="7">
        <v>1</v>
      </c>
      <c r="M642" s="7">
        <v>7</v>
      </c>
      <c r="N642" s="8">
        <v>7</v>
      </c>
      <c r="O642" s="7">
        <v>7</v>
      </c>
      <c r="P642" s="7">
        <v>7</v>
      </c>
    </row>
    <row r="643" spans="11:16" x14ac:dyDescent="0.25">
      <c r="K643" s="5" t="s">
        <v>39</v>
      </c>
      <c r="L643" s="7">
        <v>1</v>
      </c>
      <c r="M643" s="7">
        <v>21</v>
      </c>
      <c r="N643" s="8">
        <v>21</v>
      </c>
      <c r="O643" s="7">
        <v>21</v>
      </c>
      <c r="P643" s="7">
        <v>21</v>
      </c>
    </row>
    <row r="644" spans="11:16" x14ac:dyDescent="0.25">
      <c r="K644" s="5" t="s">
        <v>15</v>
      </c>
      <c r="L644" s="7">
        <v>1</v>
      </c>
      <c r="M644" s="7">
        <v>1</v>
      </c>
      <c r="N644" s="8">
        <v>1</v>
      </c>
      <c r="O644" s="7">
        <v>1</v>
      </c>
      <c r="P644" s="7">
        <v>1</v>
      </c>
    </row>
    <row r="645" spans="11:16" x14ac:dyDescent="0.25">
      <c r="K645" s="5" t="s">
        <v>16</v>
      </c>
      <c r="L645" s="7">
        <v>1</v>
      </c>
      <c r="M645" s="7">
        <v>14</v>
      </c>
      <c r="N645" s="8">
        <v>14</v>
      </c>
      <c r="O645" s="7">
        <v>14</v>
      </c>
      <c r="P645" s="7">
        <v>14</v>
      </c>
    </row>
    <row r="646" spans="11:16" x14ac:dyDescent="0.25">
      <c r="K646" s="5" t="s">
        <v>19</v>
      </c>
      <c r="L646" s="7">
        <v>2</v>
      </c>
      <c r="M646" s="7">
        <v>15</v>
      </c>
      <c r="N646" s="8">
        <v>7.5</v>
      </c>
      <c r="O646" s="7">
        <v>7</v>
      </c>
      <c r="P646" s="7">
        <v>8</v>
      </c>
    </row>
    <row r="647" spans="11:16" x14ac:dyDescent="0.25">
      <c r="K647" s="4" t="s">
        <v>99</v>
      </c>
      <c r="L647" s="7">
        <v>22</v>
      </c>
      <c r="M647" s="7">
        <v>526</v>
      </c>
      <c r="N647" s="8">
        <v>23.90909090909091</v>
      </c>
      <c r="O647" s="7">
        <v>8</v>
      </c>
      <c r="P647" s="7">
        <v>30</v>
      </c>
    </row>
    <row r="648" spans="11:16" x14ac:dyDescent="0.25">
      <c r="K648" s="5" t="s">
        <v>9</v>
      </c>
      <c r="L648" s="7">
        <v>2</v>
      </c>
      <c r="M648" s="7">
        <v>43</v>
      </c>
      <c r="N648" s="8">
        <v>21.5</v>
      </c>
      <c r="O648" s="7">
        <v>21</v>
      </c>
      <c r="P648" s="7">
        <v>22</v>
      </c>
    </row>
    <row r="649" spans="11:16" x14ac:dyDescent="0.25">
      <c r="K649" s="5" t="s">
        <v>10</v>
      </c>
      <c r="L649" s="7">
        <v>3</v>
      </c>
      <c r="M649" s="7">
        <v>58</v>
      </c>
      <c r="N649" s="8">
        <v>19.333333333333332</v>
      </c>
      <c r="O649" s="7">
        <v>18</v>
      </c>
      <c r="P649" s="7">
        <v>20</v>
      </c>
    </row>
    <row r="650" spans="11:16" x14ac:dyDescent="0.25">
      <c r="K650" s="5" t="s">
        <v>11</v>
      </c>
      <c r="L650" s="7">
        <v>2</v>
      </c>
      <c r="M650" s="7">
        <v>60</v>
      </c>
      <c r="N650" s="8">
        <v>30</v>
      </c>
      <c r="O650" s="7">
        <v>30</v>
      </c>
      <c r="P650" s="7">
        <v>30</v>
      </c>
    </row>
    <row r="651" spans="11:16" x14ac:dyDescent="0.25">
      <c r="K651" s="5" t="s">
        <v>12</v>
      </c>
      <c r="L651" s="7">
        <v>2</v>
      </c>
      <c r="M651" s="7">
        <v>53</v>
      </c>
      <c r="N651" s="8">
        <v>26.5</v>
      </c>
      <c r="O651" s="7">
        <v>26</v>
      </c>
      <c r="P651" s="7">
        <v>27</v>
      </c>
    </row>
    <row r="652" spans="11:16" x14ac:dyDescent="0.25">
      <c r="K652" s="5" t="s">
        <v>47</v>
      </c>
      <c r="L652" s="7">
        <v>2</v>
      </c>
      <c r="M652" s="7">
        <v>50</v>
      </c>
      <c r="N652" s="8">
        <v>25</v>
      </c>
      <c r="O652" s="7">
        <v>24</v>
      </c>
      <c r="P652" s="7">
        <v>26</v>
      </c>
    </row>
    <row r="653" spans="11:16" x14ac:dyDescent="0.25">
      <c r="K653" s="5" t="s">
        <v>49</v>
      </c>
      <c r="L653" s="7">
        <v>1</v>
      </c>
      <c r="M653" s="7">
        <v>26</v>
      </c>
      <c r="N653" s="8">
        <v>26</v>
      </c>
      <c r="O653" s="7">
        <v>26</v>
      </c>
      <c r="P653" s="7">
        <v>26</v>
      </c>
    </row>
    <row r="654" spans="11:16" x14ac:dyDescent="0.25">
      <c r="K654" s="5" t="s">
        <v>26</v>
      </c>
      <c r="L654" s="7">
        <v>4</v>
      </c>
      <c r="M654" s="7">
        <v>119</v>
      </c>
      <c r="N654" s="8">
        <v>29.75</v>
      </c>
      <c r="O654" s="7">
        <v>29</v>
      </c>
      <c r="P654" s="7">
        <v>30</v>
      </c>
    </row>
    <row r="655" spans="11:16" x14ac:dyDescent="0.25">
      <c r="K655" s="5" t="s">
        <v>51</v>
      </c>
      <c r="L655" s="7">
        <v>2</v>
      </c>
      <c r="M655" s="7">
        <v>48</v>
      </c>
      <c r="N655" s="8">
        <v>24</v>
      </c>
      <c r="O655" s="7">
        <v>24</v>
      </c>
      <c r="P655" s="7">
        <v>24</v>
      </c>
    </row>
    <row r="656" spans="11:16" x14ac:dyDescent="0.25">
      <c r="K656" s="5" t="s">
        <v>18</v>
      </c>
      <c r="L656" s="7">
        <v>1</v>
      </c>
      <c r="M656" s="7">
        <v>13</v>
      </c>
      <c r="N656" s="8">
        <v>13</v>
      </c>
      <c r="O656" s="7">
        <v>13</v>
      </c>
      <c r="P656" s="7">
        <v>13</v>
      </c>
    </row>
    <row r="657" spans="11:16" x14ac:dyDescent="0.25">
      <c r="K657" s="5" t="s">
        <v>15</v>
      </c>
      <c r="L657" s="7">
        <v>1</v>
      </c>
      <c r="M657" s="7">
        <v>26</v>
      </c>
      <c r="N657" s="8">
        <v>26</v>
      </c>
      <c r="O657" s="7">
        <v>26</v>
      </c>
      <c r="P657" s="7">
        <v>26</v>
      </c>
    </row>
    <row r="658" spans="11:16" x14ac:dyDescent="0.25">
      <c r="K658" s="5" t="s">
        <v>16</v>
      </c>
      <c r="L658" s="7">
        <v>1</v>
      </c>
      <c r="M658" s="7">
        <v>22</v>
      </c>
      <c r="N658" s="8">
        <v>22</v>
      </c>
      <c r="O658" s="7">
        <v>22</v>
      </c>
      <c r="P658" s="7">
        <v>22</v>
      </c>
    </row>
    <row r="659" spans="11:16" x14ac:dyDescent="0.25">
      <c r="K659" s="5" t="s">
        <v>19</v>
      </c>
      <c r="L659" s="7">
        <v>1</v>
      </c>
      <c r="M659" s="7">
        <v>8</v>
      </c>
      <c r="N659" s="8">
        <v>8</v>
      </c>
      <c r="O659" s="7">
        <v>8</v>
      </c>
      <c r="P659" s="7">
        <v>8</v>
      </c>
    </row>
    <row r="660" spans="11:16" x14ac:dyDescent="0.25">
      <c r="K660" s="4" t="s">
        <v>100</v>
      </c>
      <c r="L660" s="7">
        <v>25</v>
      </c>
      <c r="M660" s="7">
        <v>583</v>
      </c>
      <c r="N660" s="8">
        <v>23.32</v>
      </c>
      <c r="O660" s="7">
        <v>12</v>
      </c>
      <c r="P660" s="7">
        <v>33</v>
      </c>
    </row>
    <row r="661" spans="11:16" x14ac:dyDescent="0.25">
      <c r="K661" s="5" t="s">
        <v>22</v>
      </c>
      <c r="L661" s="7">
        <v>2</v>
      </c>
      <c r="M661" s="7">
        <v>45</v>
      </c>
      <c r="N661" s="8">
        <v>22.5</v>
      </c>
      <c r="O661" s="7">
        <v>22</v>
      </c>
      <c r="P661" s="7">
        <v>23</v>
      </c>
    </row>
    <row r="662" spans="11:16" x14ac:dyDescent="0.25">
      <c r="K662" s="5" t="s">
        <v>9</v>
      </c>
      <c r="L662" s="7">
        <v>2</v>
      </c>
      <c r="M662" s="7">
        <v>44</v>
      </c>
      <c r="N662" s="8">
        <v>22</v>
      </c>
      <c r="O662" s="7">
        <v>20</v>
      </c>
      <c r="P662" s="7">
        <v>24</v>
      </c>
    </row>
    <row r="663" spans="11:16" x14ac:dyDescent="0.25">
      <c r="K663" s="5" t="s">
        <v>32</v>
      </c>
      <c r="L663" s="7">
        <v>1</v>
      </c>
      <c r="M663" s="7">
        <v>25</v>
      </c>
      <c r="N663" s="8">
        <v>25</v>
      </c>
      <c r="O663" s="7">
        <v>25</v>
      </c>
      <c r="P663" s="7">
        <v>25</v>
      </c>
    </row>
    <row r="664" spans="11:16" x14ac:dyDescent="0.25">
      <c r="K664" s="5" t="s">
        <v>10</v>
      </c>
      <c r="L664" s="7">
        <v>2</v>
      </c>
      <c r="M664" s="7">
        <v>45</v>
      </c>
      <c r="N664" s="8">
        <v>22.5</v>
      </c>
      <c r="O664" s="7">
        <v>22</v>
      </c>
      <c r="P664" s="7">
        <v>23</v>
      </c>
    </row>
    <row r="665" spans="11:16" x14ac:dyDescent="0.25">
      <c r="K665" s="5" t="s">
        <v>24</v>
      </c>
      <c r="L665" s="7">
        <v>1</v>
      </c>
      <c r="M665" s="7">
        <v>24</v>
      </c>
      <c r="N665" s="8">
        <v>24</v>
      </c>
      <c r="O665" s="7">
        <v>24</v>
      </c>
      <c r="P665" s="7">
        <v>24</v>
      </c>
    </row>
    <row r="666" spans="11:16" x14ac:dyDescent="0.25">
      <c r="K666" s="6" t="s">
        <v>108</v>
      </c>
      <c r="L666" s="7">
        <v>1</v>
      </c>
      <c r="M666" s="7">
        <v>24</v>
      </c>
      <c r="N666" s="8">
        <v>24</v>
      </c>
      <c r="O666" s="7">
        <v>24</v>
      </c>
      <c r="P666" s="7">
        <v>24</v>
      </c>
    </row>
    <row r="667" spans="11:16" x14ac:dyDescent="0.25">
      <c r="K667" s="5" t="s">
        <v>11</v>
      </c>
      <c r="L667" s="7">
        <v>2</v>
      </c>
      <c r="M667" s="7">
        <v>66</v>
      </c>
      <c r="N667" s="8">
        <v>33</v>
      </c>
      <c r="O667" s="7">
        <v>33</v>
      </c>
      <c r="P667" s="7">
        <v>33</v>
      </c>
    </row>
    <row r="668" spans="11:16" x14ac:dyDescent="0.25">
      <c r="K668" s="5" t="s">
        <v>12</v>
      </c>
      <c r="L668" s="7">
        <v>3</v>
      </c>
      <c r="M668" s="7">
        <v>75</v>
      </c>
      <c r="N668" s="8">
        <v>25</v>
      </c>
      <c r="O668" s="7">
        <v>24</v>
      </c>
      <c r="P668" s="7">
        <v>26</v>
      </c>
    </row>
    <row r="669" spans="11:16" x14ac:dyDescent="0.25">
      <c r="K669" s="5" t="s">
        <v>90</v>
      </c>
      <c r="L669" s="7">
        <v>1</v>
      </c>
      <c r="M669" s="7">
        <v>13</v>
      </c>
      <c r="N669" s="8">
        <v>13</v>
      </c>
      <c r="O669" s="7">
        <v>13</v>
      </c>
      <c r="P669" s="7">
        <v>13</v>
      </c>
    </row>
    <row r="670" spans="11:16" x14ac:dyDescent="0.25">
      <c r="K670" s="5" t="s">
        <v>13</v>
      </c>
      <c r="L670" s="7">
        <v>2</v>
      </c>
      <c r="M670" s="7">
        <v>55</v>
      </c>
      <c r="N670" s="8">
        <v>27.5</v>
      </c>
      <c r="O670" s="7">
        <v>27</v>
      </c>
      <c r="P670" s="7">
        <v>28</v>
      </c>
    </row>
    <row r="671" spans="11:16" x14ac:dyDescent="0.25">
      <c r="K671" s="5" t="s">
        <v>26</v>
      </c>
      <c r="L671" s="7">
        <v>1</v>
      </c>
      <c r="M671" s="7">
        <v>27</v>
      </c>
      <c r="N671" s="8">
        <v>27</v>
      </c>
      <c r="O671" s="7">
        <v>27</v>
      </c>
      <c r="P671" s="7">
        <v>27</v>
      </c>
    </row>
    <row r="672" spans="11:16" x14ac:dyDescent="0.25">
      <c r="K672" s="5" t="s">
        <v>14</v>
      </c>
      <c r="L672" s="7">
        <v>2</v>
      </c>
      <c r="M672" s="7">
        <v>62</v>
      </c>
      <c r="N672" s="8">
        <v>31</v>
      </c>
      <c r="O672" s="7">
        <v>31</v>
      </c>
      <c r="P672" s="7">
        <v>31</v>
      </c>
    </row>
    <row r="673" spans="11:16" x14ac:dyDescent="0.25">
      <c r="K673" s="5" t="s">
        <v>18</v>
      </c>
      <c r="L673" s="7">
        <v>1</v>
      </c>
      <c r="M673" s="7">
        <v>15</v>
      </c>
      <c r="N673" s="8">
        <v>15</v>
      </c>
      <c r="O673" s="7">
        <v>15</v>
      </c>
      <c r="P673" s="7">
        <v>15</v>
      </c>
    </row>
    <row r="674" spans="11:16" x14ac:dyDescent="0.25">
      <c r="K674" s="5" t="s">
        <v>28</v>
      </c>
      <c r="L674" s="7">
        <v>1</v>
      </c>
      <c r="M674" s="7">
        <v>17</v>
      </c>
      <c r="N674" s="8">
        <v>17</v>
      </c>
      <c r="O674" s="7">
        <v>17</v>
      </c>
      <c r="P674" s="7">
        <v>17</v>
      </c>
    </row>
    <row r="675" spans="11:16" x14ac:dyDescent="0.25">
      <c r="K675" s="5" t="s">
        <v>29</v>
      </c>
      <c r="L675" s="7">
        <v>1</v>
      </c>
      <c r="M675" s="7">
        <v>16</v>
      </c>
      <c r="N675" s="8">
        <v>16</v>
      </c>
      <c r="O675" s="7">
        <v>16</v>
      </c>
      <c r="P675" s="7">
        <v>16</v>
      </c>
    </row>
    <row r="676" spans="11:16" x14ac:dyDescent="0.25">
      <c r="K676" s="5" t="s">
        <v>15</v>
      </c>
      <c r="L676" s="7">
        <v>1</v>
      </c>
      <c r="M676" s="7">
        <v>23</v>
      </c>
      <c r="N676" s="8">
        <v>23</v>
      </c>
      <c r="O676" s="7">
        <v>23</v>
      </c>
      <c r="P676" s="7">
        <v>23</v>
      </c>
    </row>
    <row r="677" spans="11:16" x14ac:dyDescent="0.25">
      <c r="K677" s="5" t="s">
        <v>16</v>
      </c>
      <c r="L677" s="7">
        <v>1</v>
      </c>
      <c r="M677" s="7">
        <v>19</v>
      </c>
      <c r="N677" s="8">
        <v>19</v>
      </c>
      <c r="O677" s="7">
        <v>19</v>
      </c>
      <c r="P677" s="7">
        <v>19</v>
      </c>
    </row>
    <row r="678" spans="11:16" x14ac:dyDescent="0.25">
      <c r="K678" s="5" t="s">
        <v>63</v>
      </c>
      <c r="L678" s="7">
        <v>1</v>
      </c>
      <c r="M678" s="7">
        <v>12</v>
      </c>
      <c r="N678" s="8">
        <v>12</v>
      </c>
      <c r="O678" s="7">
        <v>12</v>
      </c>
      <c r="P678" s="7">
        <v>12</v>
      </c>
    </row>
    <row r="679" spans="11:16" x14ac:dyDescent="0.25">
      <c r="K679" s="4" t="s">
        <v>101</v>
      </c>
      <c r="L679" s="7">
        <v>22</v>
      </c>
      <c r="M679" s="7">
        <v>481</v>
      </c>
      <c r="N679" s="8">
        <v>21.863636363636363</v>
      </c>
      <c r="O679" s="7">
        <v>14</v>
      </c>
      <c r="P679" s="7">
        <v>31</v>
      </c>
    </row>
    <row r="680" spans="11:16" x14ac:dyDescent="0.25">
      <c r="K680" s="5" t="s">
        <v>21</v>
      </c>
      <c r="L680" s="7">
        <v>2</v>
      </c>
      <c r="M680" s="7">
        <v>36</v>
      </c>
      <c r="N680" s="8">
        <v>18</v>
      </c>
      <c r="O680" s="7">
        <v>18</v>
      </c>
      <c r="P680" s="7">
        <v>18</v>
      </c>
    </row>
    <row r="681" spans="11:16" x14ac:dyDescent="0.25">
      <c r="K681" s="5" t="s">
        <v>9</v>
      </c>
      <c r="L681" s="7">
        <v>1</v>
      </c>
      <c r="M681" s="7">
        <v>28</v>
      </c>
      <c r="N681" s="8">
        <v>28</v>
      </c>
      <c r="O681" s="7">
        <v>28</v>
      </c>
      <c r="P681" s="7">
        <v>28</v>
      </c>
    </row>
    <row r="682" spans="11:16" x14ac:dyDescent="0.25">
      <c r="K682" s="5" t="s">
        <v>44</v>
      </c>
      <c r="L682" s="7">
        <v>1</v>
      </c>
      <c r="M682" s="7">
        <v>22</v>
      </c>
      <c r="N682" s="8">
        <v>22</v>
      </c>
      <c r="O682" s="7">
        <v>22</v>
      </c>
      <c r="P682" s="7">
        <v>22</v>
      </c>
    </row>
    <row r="683" spans="11:16" x14ac:dyDescent="0.25">
      <c r="K683" s="5" t="s">
        <v>23</v>
      </c>
      <c r="L683" s="7">
        <v>2</v>
      </c>
      <c r="M683" s="7">
        <v>43</v>
      </c>
      <c r="N683" s="8">
        <v>21.5</v>
      </c>
      <c r="O683" s="7">
        <v>21</v>
      </c>
      <c r="P683" s="7">
        <v>22</v>
      </c>
    </row>
    <row r="684" spans="11:16" x14ac:dyDescent="0.25">
      <c r="K684" s="5" t="s">
        <v>10</v>
      </c>
      <c r="L684" s="7">
        <v>1</v>
      </c>
      <c r="M684" s="7">
        <v>21</v>
      </c>
      <c r="N684" s="8">
        <v>21</v>
      </c>
      <c r="O684" s="7">
        <v>21</v>
      </c>
      <c r="P684" s="7">
        <v>21</v>
      </c>
    </row>
    <row r="685" spans="11:16" x14ac:dyDescent="0.25">
      <c r="K685" s="5" t="s">
        <v>24</v>
      </c>
      <c r="L685" s="7">
        <v>2</v>
      </c>
      <c r="M685" s="7">
        <v>37</v>
      </c>
      <c r="N685" s="8">
        <v>18.5</v>
      </c>
      <c r="O685" s="7">
        <v>18</v>
      </c>
      <c r="P685" s="7">
        <v>19</v>
      </c>
    </row>
    <row r="686" spans="11:16" x14ac:dyDescent="0.25">
      <c r="K686" s="6" t="s">
        <v>163</v>
      </c>
      <c r="L686" s="7">
        <v>1</v>
      </c>
      <c r="M686" s="7">
        <v>18</v>
      </c>
      <c r="N686" s="8">
        <v>18</v>
      </c>
      <c r="O686" s="7">
        <v>18</v>
      </c>
      <c r="P686" s="7">
        <v>18</v>
      </c>
    </row>
    <row r="687" spans="11:16" x14ac:dyDescent="0.25">
      <c r="K687" s="6" t="s">
        <v>184</v>
      </c>
      <c r="L687" s="7">
        <v>1</v>
      </c>
      <c r="M687" s="7">
        <v>19</v>
      </c>
      <c r="N687" s="8">
        <v>19</v>
      </c>
      <c r="O687" s="7">
        <v>19</v>
      </c>
      <c r="P687" s="7">
        <v>19</v>
      </c>
    </row>
    <row r="688" spans="11:16" x14ac:dyDescent="0.25">
      <c r="K688" s="5" t="s">
        <v>11</v>
      </c>
      <c r="L688" s="7">
        <v>1</v>
      </c>
      <c r="M688" s="7">
        <v>24</v>
      </c>
      <c r="N688" s="8">
        <v>24</v>
      </c>
      <c r="O688" s="7">
        <v>24</v>
      </c>
      <c r="P688" s="7">
        <v>24</v>
      </c>
    </row>
    <row r="689" spans="11:16" x14ac:dyDescent="0.25">
      <c r="K689" s="5" t="s">
        <v>33</v>
      </c>
      <c r="L689" s="7">
        <v>1</v>
      </c>
      <c r="M689" s="7">
        <v>22</v>
      </c>
      <c r="N689" s="8">
        <v>22</v>
      </c>
      <c r="O689" s="7">
        <v>22</v>
      </c>
      <c r="P689" s="7">
        <v>22</v>
      </c>
    </row>
    <row r="690" spans="11:16" x14ac:dyDescent="0.25">
      <c r="K690" s="5" t="s">
        <v>25</v>
      </c>
      <c r="L690" s="7">
        <v>1</v>
      </c>
      <c r="M690" s="7">
        <v>27</v>
      </c>
      <c r="N690" s="8">
        <v>27</v>
      </c>
      <c r="O690" s="7">
        <v>27</v>
      </c>
      <c r="P690" s="7">
        <v>27</v>
      </c>
    </row>
    <row r="691" spans="11:16" x14ac:dyDescent="0.25">
      <c r="K691" s="5" t="s">
        <v>12</v>
      </c>
      <c r="L691" s="7">
        <v>1</v>
      </c>
      <c r="M691" s="7">
        <v>25</v>
      </c>
      <c r="N691" s="8">
        <v>25</v>
      </c>
      <c r="O691" s="7">
        <v>25</v>
      </c>
      <c r="P691" s="7">
        <v>25</v>
      </c>
    </row>
    <row r="692" spans="11:16" x14ac:dyDescent="0.25">
      <c r="K692" s="5" t="s">
        <v>13</v>
      </c>
      <c r="L692" s="7">
        <v>2</v>
      </c>
      <c r="M692" s="7">
        <v>53</v>
      </c>
      <c r="N692" s="8">
        <v>26.5</v>
      </c>
      <c r="O692" s="7">
        <v>26</v>
      </c>
      <c r="P692" s="7">
        <v>27</v>
      </c>
    </row>
    <row r="693" spans="11:16" x14ac:dyDescent="0.25">
      <c r="K693" s="5" t="s">
        <v>27</v>
      </c>
      <c r="L693" s="7">
        <v>1</v>
      </c>
      <c r="M693" s="7">
        <v>15</v>
      </c>
      <c r="N693" s="8">
        <v>15</v>
      </c>
      <c r="O693" s="7">
        <v>15</v>
      </c>
      <c r="P693" s="7">
        <v>15</v>
      </c>
    </row>
    <row r="694" spans="11:16" x14ac:dyDescent="0.25">
      <c r="K694" s="5" t="s">
        <v>14</v>
      </c>
      <c r="L694" s="7">
        <v>2</v>
      </c>
      <c r="M694" s="7">
        <v>47</v>
      </c>
      <c r="N694" s="8">
        <v>23.5</v>
      </c>
      <c r="O694" s="7">
        <v>23</v>
      </c>
      <c r="P694" s="7">
        <v>24</v>
      </c>
    </row>
    <row r="695" spans="11:16" x14ac:dyDescent="0.25">
      <c r="K695" s="5" t="s">
        <v>40</v>
      </c>
      <c r="L695" s="7">
        <v>1</v>
      </c>
      <c r="M695" s="7">
        <v>16</v>
      </c>
      <c r="N695" s="8">
        <v>16</v>
      </c>
      <c r="O695" s="7">
        <v>16</v>
      </c>
      <c r="P695" s="7">
        <v>16</v>
      </c>
    </row>
    <row r="696" spans="11:16" x14ac:dyDescent="0.25">
      <c r="K696" s="5" t="s">
        <v>28</v>
      </c>
      <c r="L696" s="7">
        <v>1</v>
      </c>
      <c r="M696" s="7">
        <v>14</v>
      </c>
      <c r="N696" s="8">
        <v>14</v>
      </c>
      <c r="O696" s="7">
        <v>14</v>
      </c>
      <c r="P696" s="7">
        <v>14</v>
      </c>
    </row>
    <row r="697" spans="11:16" x14ac:dyDescent="0.25">
      <c r="K697" s="5" t="s">
        <v>15</v>
      </c>
      <c r="L697" s="7">
        <v>1</v>
      </c>
      <c r="M697" s="7">
        <v>31</v>
      </c>
      <c r="N697" s="8">
        <v>31</v>
      </c>
      <c r="O697" s="7">
        <v>31</v>
      </c>
      <c r="P697" s="7">
        <v>31</v>
      </c>
    </row>
    <row r="698" spans="11:16" x14ac:dyDescent="0.25">
      <c r="K698" s="5" t="s">
        <v>16</v>
      </c>
      <c r="L698" s="7">
        <v>1</v>
      </c>
      <c r="M698" s="7">
        <v>20</v>
      </c>
      <c r="N698" s="8">
        <v>20</v>
      </c>
      <c r="O698" s="7">
        <v>20</v>
      </c>
      <c r="P698" s="7">
        <v>20</v>
      </c>
    </row>
    <row r="699" spans="11:16" x14ac:dyDescent="0.25">
      <c r="K699" s="4" t="s">
        <v>102</v>
      </c>
      <c r="L699" s="7">
        <v>19</v>
      </c>
      <c r="M699" s="7">
        <v>449</v>
      </c>
      <c r="N699" s="8">
        <v>23.631578947368421</v>
      </c>
      <c r="O699" s="7">
        <v>6</v>
      </c>
      <c r="P699" s="7">
        <v>31</v>
      </c>
    </row>
    <row r="700" spans="11:16" x14ac:dyDescent="0.25">
      <c r="K700" s="5" t="s">
        <v>9</v>
      </c>
      <c r="L700" s="7">
        <v>3</v>
      </c>
      <c r="M700" s="7">
        <v>74</v>
      </c>
      <c r="N700" s="8">
        <v>24.666666666666668</v>
      </c>
      <c r="O700" s="7">
        <v>24</v>
      </c>
      <c r="P700" s="7">
        <v>25</v>
      </c>
    </row>
    <row r="701" spans="11:16" x14ac:dyDescent="0.25">
      <c r="K701" s="5" t="s">
        <v>10</v>
      </c>
      <c r="L701" s="7">
        <v>2</v>
      </c>
      <c r="M701" s="7">
        <v>48</v>
      </c>
      <c r="N701" s="8">
        <v>24</v>
      </c>
      <c r="O701" s="7">
        <v>23</v>
      </c>
      <c r="P701" s="7">
        <v>25</v>
      </c>
    </row>
    <row r="702" spans="11:16" x14ac:dyDescent="0.25">
      <c r="K702" s="5" t="s">
        <v>11</v>
      </c>
      <c r="L702" s="7">
        <v>2</v>
      </c>
      <c r="M702" s="7">
        <v>61</v>
      </c>
      <c r="N702" s="8">
        <v>30.5</v>
      </c>
      <c r="O702" s="7">
        <v>30</v>
      </c>
      <c r="P702" s="7">
        <v>31</v>
      </c>
    </row>
    <row r="703" spans="11:16" x14ac:dyDescent="0.25">
      <c r="K703" s="5" t="s">
        <v>12</v>
      </c>
      <c r="L703" s="7">
        <v>3</v>
      </c>
      <c r="M703" s="7">
        <v>73</v>
      </c>
      <c r="N703" s="8">
        <v>24.333333333333332</v>
      </c>
      <c r="O703" s="7">
        <v>24</v>
      </c>
      <c r="P703" s="7">
        <v>25</v>
      </c>
    </row>
    <row r="704" spans="11:16" x14ac:dyDescent="0.25">
      <c r="K704" s="5" t="s">
        <v>13</v>
      </c>
      <c r="L704" s="7">
        <v>2</v>
      </c>
      <c r="M704" s="7">
        <v>56</v>
      </c>
      <c r="N704" s="8">
        <v>28</v>
      </c>
      <c r="O704" s="7">
        <v>27</v>
      </c>
      <c r="P704" s="7">
        <v>29</v>
      </c>
    </row>
    <row r="705" spans="11:16" x14ac:dyDescent="0.25">
      <c r="K705" s="5" t="s">
        <v>14</v>
      </c>
      <c r="L705" s="7">
        <v>2</v>
      </c>
      <c r="M705" s="7">
        <v>60</v>
      </c>
      <c r="N705" s="8">
        <v>30</v>
      </c>
      <c r="O705" s="7">
        <v>30</v>
      </c>
      <c r="P705" s="7">
        <v>30</v>
      </c>
    </row>
    <row r="706" spans="11:16" x14ac:dyDescent="0.25">
      <c r="K706" s="5" t="s">
        <v>18</v>
      </c>
      <c r="L706" s="7">
        <v>1</v>
      </c>
      <c r="M706" s="7">
        <v>6</v>
      </c>
      <c r="N706" s="8">
        <v>6</v>
      </c>
      <c r="O706" s="7">
        <v>6</v>
      </c>
      <c r="P706" s="7">
        <v>6</v>
      </c>
    </row>
    <row r="707" spans="11:16" x14ac:dyDescent="0.25">
      <c r="K707" s="5" t="s">
        <v>15</v>
      </c>
      <c r="L707" s="7">
        <v>1</v>
      </c>
      <c r="M707" s="7">
        <v>27</v>
      </c>
      <c r="N707" s="8">
        <v>27</v>
      </c>
      <c r="O707" s="7">
        <v>27</v>
      </c>
      <c r="P707" s="7">
        <v>27</v>
      </c>
    </row>
    <row r="708" spans="11:16" x14ac:dyDescent="0.25">
      <c r="K708" s="5" t="s">
        <v>16</v>
      </c>
      <c r="L708" s="7">
        <v>1</v>
      </c>
      <c r="M708" s="7">
        <v>27</v>
      </c>
      <c r="N708" s="8">
        <v>27</v>
      </c>
      <c r="O708" s="7">
        <v>27</v>
      </c>
      <c r="P708" s="7">
        <v>27</v>
      </c>
    </row>
    <row r="709" spans="11:16" x14ac:dyDescent="0.25">
      <c r="K709" s="5" t="s">
        <v>19</v>
      </c>
      <c r="L709" s="7">
        <v>2</v>
      </c>
      <c r="M709" s="7">
        <v>17</v>
      </c>
      <c r="N709" s="8">
        <v>8.5</v>
      </c>
      <c r="O709" s="7">
        <v>6</v>
      </c>
      <c r="P709" s="7">
        <v>11</v>
      </c>
    </row>
    <row r="710" spans="11:16" x14ac:dyDescent="0.25">
      <c r="K710" s="4" t="s">
        <v>103</v>
      </c>
      <c r="L710" s="7">
        <v>16</v>
      </c>
      <c r="M710" s="7">
        <v>376</v>
      </c>
      <c r="N710" s="8">
        <v>23.5</v>
      </c>
      <c r="O710" s="7">
        <v>8</v>
      </c>
      <c r="P710" s="7">
        <v>30</v>
      </c>
    </row>
    <row r="711" spans="11:16" x14ac:dyDescent="0.25">
      <c r="K711" s="5" t="s">
        <v>9</v>
      </c>
      <c r="L711" s="7">
        <v>2</v>
      </c>
      <c r="M711" s="7">
        <v>50</v>
      </c>
      <c r="N711" s="8">
        <v>25</v>
      </c>
      <c r="O711" s="7">
        <v>25</v>
      </c>
      <c r="P711" s="7">
        <v>25</v>
      </c>
    </row>
    <row r="712" spans="11:16" x14ac:dyDescent="0.25">
      <c r="K712" s="5" t="s">
        <v>10</v>
      </c>
      <c r="L712" s="7">
        <v>2</v>
      </c>
      <c r="M712" s="7">
        <v>53</v>
      </c>
      <c r="N712" s="8">
        <v>26.5</v>
      </c>
      <c r="O712" s="7">
        <v>26</v>
      </c>
      <c r="P712" s="7">
        <v>27</v>
      </c>
    </row>
    <row r="713" spans="11:16" x14ac:dyDescent="0.25">
      <c r="K713" s="5" t="s">
        <v>11</v>
      </c>
      <c r="L713" s="7">
        <v>2</v>
      </c>
      <c r="M713" s="7">
        <v>56</v>
      </c>
      <c r="N713" s="8">
        <v>28</v>
      </c>
      <c r="O713" s="7">
        <v>28</v>
      </c>
      <c r="P713" s="7">
        <v>28</v>
      </c>
    </row>
    <row r="714" spans="11:16" x14ac:dyDescent="0.25">
      <c r="K714" s="5" t="s">
        <v>12</v>
      </c>
      <c r="L714" s="7">
        <v>2</v>
      </c>
      <c r="M714" s="7">
        <v>51</v>
      </c>
      <c r="N714" s="8">
        <v>25.5</v>
      </c>
      <c r="O714" s="7">
        <v>25</v>
      </c>
      <c r="P714" s="7">
        <v>26</v>
      </c>
    </row>
    <row r="715" spans="11:16" x14ac:dyDescent="0.25">
      <c r="K715" s="5" t="s">
        <v>13</v>
      </c>
      <c r="L715" s="7">
        <v>2</v>
      </c>
      <c r="M715" s="7">
        <v>59</v>
      </c>
      <c r="N715" s="8">
        <v>29.5</v>
      </c>
      <c r="O715" s="7">
        <v>29</v>
      </c>
      <c r="P715" s="7">
        <v>30</v>
      </c>
    </row>
    <row r="716" spans="11:16" x14ac:dyDescent="0.25">
      <c r="K716" s="5" t="s">
        <v>26</v>
      </c>
      <c r="L716" s="7">
        <v>1</v>
      </c>
      <c r="M716" s="7">
        <v>25</v>
      </c>
      <c r="N716" s="8">
        <v>25</v>
      </c>
      <c r="O716" s="7">
        <v>25</v>
      </c>
      <c r="P716" s="7">
        <v>25</v>
      </c>
    </row>
    <row r="717" spans="11:16" x14ac:dyDescent="0.25">
      <c r="K717" s="5" t="s">
        <v>14</v>
      </c>
      <c r="L717" s="7">
        <v>1</v>
      </c>
      <c r="M717" s="7">
        <v>28</v>
      </c>
      <c r="N717" s="8">
        <v>28</v>
      </c>
      <c r="O717" s="7">
        <v>28</v>
      </c>
      <c r="P717" s="7">
        <v>28</v>
      </c>
    </row>
    <row r="718" spans="11:16" x14ac:dyDescent="0.25">
      <c r="K718" s="5" t="s">
        <v>18</v>
      </c>
      <c r="L718" s="7">
        <v>1</v>
      </c>
      <c r="M718" s="7">
        <v>11</v>
      </c>
      <c r="N718" s="8">
        <v>11</v>
      </c>
      <c r="O718" s="7">
        <v>11</v>
      </c>
      <c r="P718" s="7">
        <v>11</v>
      </c>
    </row>
    <row r="719" spans="11:16" x14ac:dyDescent="0.25">
      <c r="K719" s="5" t="s">
        <v>15</v>
      </c>
      <c r="L719" s="7">
        <v>1</v>
      </c>
      <c r="M719" s="7">
        <v>19</v>
      </c>
      <c r="N719" s="8">
        <v>19</v>
      </c>
      <c r="O719" s="7">
        <v>19</v>
      </c>
      <c r="P719" s="7">
        <v>19</v>
      </c>
    </row>
    <row r="720" spans="11:16" x14ac:dyDescent="0.25">
      <c r="K720" s="5" t="s">
        <v>16</v>
      </c>
      <c r="L720" s="7">
        <v>1</v>
      </c>
      <c r="M720" s="7">
        <v>16</v>
      </c>
      <c r="N720" s="8">
        <v>16</v>
      </c>
      <c r="O720" s="7">
        <v>16</v>
      </c>
      <c r="P720" s="7">
        <v>16</v>
      </c>
    </row>
    <row r="721" spans="11:16" x14ac:dyDescent="0.25">
      <c r="K721" s="5" t="s">
        <v>19</v>
      </c>
      <c r="L721" s="7">
        <v>1</v>
      </c>
      <c r="M721" s="7">
        <v>8</v>
      </c>
      <c r="N721" s="8">
        <v>8</v>
      </c>
      <c r="O721" s="7">
        <v>8</v>
      </c>
      <c r="P721" s="7">
        <v>8</v>
      </c>
    </row>
    <row r="722" spans="11:16" x14ac:dyDescent="0.25">
      <c r="K722" s="4" t="s">
        <v>104</v>
      </c>
      <c r="L722" s="7">
        <v>934</v>
      </c>
      <c r="M722" s="7">
        <v>21120</v>
      </c>
      <c r="N722" s="8">
        <v>22.612419700214133</v>
      </c>
      <c r="O722" s="7">
        <v>1</v>
      </c>
      <c r="P722" s="7">
        <v>34</v>
      </c>
    </row>
  </sheetData>
  <sheetProtection password="C159" sheet="1"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937"/>
  <sheetViews>
    <sheetView showGridLines="0" workbookViewId="0">
      <pane ySplit="3" topLeftCell="A4" activePane="bottomLeft" state="frozenSplit"/>
      <selection pane="bottomLeft" activeCell="D40" sqref="D40"/>
    </sheetView>
  </sheetViews>
  <sheetFormatPr defaultRowHeight="15" x14ac:dyDescent="0.25"/>
  <cols>
    <col min="1" max="1" width="7.140625" style="1" customWidth="1"/>
    <col min="2" max="2" width="14.140625" style="1" customWidth="1"/>
    <col min="3" max="3" width="11.140625" style="1" customWidth="1"/>
    <col min="4" max="4" width="12" style="1" customWidth="1"/>
    <col min="5" max="5" width="24.85546875" style="1" customWidth="1"/>
    <col min="6" max="6" width="8.5703125" style="1" customWidth="1"/>
    <col min="7" max="16384" width="9.140625" style="1"/>
  </cols>
  <sheetData>
    <row r="1" spans="1:6" ht="15" customHeight="1" x14ac:dyDescent="0.25">
      <c r="A1" s="11" t="s">
        <v>0</v>
      </c>
      <c r="B1" s="11"/>
      <c r="C1" s="11"/>
      <c r="D1" s="11"/>
      <c r="E1" s="11"/>
      <c r="F1" s="11"/>
    </row>
    <row r="2" spans="1:6" ht="15" customHeight="1" x14ac:dyDescent="0.25">
      <c r="A2" s="11" t="s">
        <v>1</v>
      </c>
      <c r="B2" s="11"/>
      <c r="C2" s="11"/>
      <c r="D2" s="11"/>
      <c r="E2" s="11"/>
      <c r="F2" s="11"/>
    </row>
    <row r="3" spans="1:6" x14ac:dyDescent="0.25">
      <c r="A3" s="2" t="s">
        <v>2</v>
      </c>
      <c r="B3" s="2" t="s">
        <v>3</v>
      </c>
      <c r="C3" s="2" t="s">
        <v>4</v>
      </c>
      <c r="D3" s="2" t="s">
        <v>5</v>
      </c>
      <c r="E3" s="2" t="s">
        <v>6</v>
      </c>
      <c r="F3" s="2" t="s">
        <v>7</v>
      </c>
    </row>
    <row r="4" spans="1:6" x14ac:dyDescent="0.25">
      <c r="A4" s="3" t="str">
        <f t="shared" ref="A4:A26" si="0">"0002"</f>
        <v>0002</v>
      </c>
      <c r="B4" s="3" t="s">
        <v>117</v>
      </c>
      <c r="C4" s="3" t="str">
        <f>"1RHRGE0"</f>
        <v>1RHRGE0</v>
      </c>
      <c r="D4" s="3" t="str">
        <f>"17"</f>
        <v>17</v>
      </c>
      <c r="E4" s="3" t="s">
        <v>9</v>
      </c>
      <c r="F4" s="3">
        <v>22</v>
      </c>
    </row>
    <row r="5" spans="1:6" x14ac:dyDescent="0.25">
      <c r="A5" s="3" t="str">
        <f t="shared" si="0"/>
        <v>0002</v>
      </c>
      <c r="B5" s="3" t="s">
        <v>117</v>
      </c>
      <c r="C5" s="3" t="str">
        <f>"1RHRGE0"</f>
        <v>1RHRGE0</v>
      </c>
      <c r="D5" s="3" t="str">
        <f>"19"</f>
        <v>19</v>
      </c>
      <c r="E5" s="3" t="s">
        <v>9</v>
      </c>
      <c r="F5" s="3">
        <v>21</v>
      </c>
    </row>
    <row r="6" spans="1:6" x14ac:dyDescent="0.25">
      <c r="A6" s="3" t="str">
        <f t="shared" si="0"/>
        <v>0002</v>
      </c>
      <c r="B6" s="3" t="s">
        <v>117</v>
      </c>
      <c r="C6" s="3" t="str">
        <f>"1RHRGE0"</f>
        <v>1RHRGE0</v>
      </c>
      <c r="D6" s="3" t="str">
        <f>"21"</f>
        <v>21</v>
      </c>
      <c r="E6" s="3" t="s">
        <v>9</v>
      </c>
      <c r="F6" s="3">
        <v>22</v>
      </c>
    </row>
    <row r="7" spans="1:6" x14ac:dyDescent="0.25">
      <c r="A7" s="3" t="str">
        <f t="shared" si="0"/>
        <v>0002</v>
      </c>
      <c r="B7" s="3" t="s">
        <v>117</v>
      </c>
      <c r="C7" s="3" t="str">
        <f>"2RHRGE0"</f>
        <v>2RHRGE0</v>
      </c>
      <c r="D7" s="3" t="str">
        <f>"25"</f>
        <v>25</v>
      </c>
      <c r="E7" s="3" t="s">
        <v>10</v>
      </c>
      <c r="F7" s="3">
        <v>25</v>
      </c>
    </row>
    <row r="8" spans="1:6" x14ac:dyDescent="0.25">
      <c r="A8" s="3" t="str">
        <f t="shared" si="0"/>
        <v>0002</v>
      </c>
      <c r="B8" s="3" t="s">
        <v>117</v>
      </c>
      <c r="C8" s="3" t="str">
        <f>"2RHRGE0"</f>
        <v>2RHRGE0</v>
      </c>
      <c r="D8" s="3" t="str">
        <f>"27"</f>
        <v>27</v>
      </c>
      <c r="E8" s="3" t="s">
        <v>10</v>
      </c>
      <c r="F8" s="3">
        <v>24</v>
      </c>
    </row>
    <row r="9" spans="1:6" x14ac:dyDescent="0.25">
      <c r="A9" s="3" t="str">
        <f t="shared" si="0"/>
        <v>0002</v>
      </c>
      <c r="B9" s="3" t="s">
        <v>117</v>
      </c>
      <c r="C9" s="3" t="str">
        <f>"2RHRGE0"</f>
        <v>2RHRGE0</v>
      </c>
      <c r="D9" s="3" t="str">
        <f>"29"</f>
        <v>29</v>
      </c>
      <c r="E9" s="3" t="s">
        <v>10</v>
      </c>
      <c r="F9" s="3">
        <v>25</v>
      </c>
    </row>
    <row r="10" spans="1:6" x14ac:dyDescent="0.25">
      <c r="A10" s="3" t="str">
        <f t="shared" si="0"/>
        <v>0002</v>
      </c>
      <c r="B10" s="3" t="s">
        <v>117</v>
      </c>
      <c r="C10" s="3" t="str">
        <f>"2RHRGE0"</f>
        <v>2RHRGE0</v>
      </c>
      <c r="D10" s="3" t="str">
        <f>"30"</f>
        <v>30</v>
      </c>
      <c r="E10" s="3" t="s">
        <v>10</v>
      </c>
      <c r="F10" s="3">
        <v>26</v>
      </c>
    </row>
    <row r="11" spans="1:6" x14ac:dyDescent="0.25">
      <c r="A11" s="3" t="str">
        <f t="shared" si="0"/>
        <v>0002</v>
      </c>
      <c r="B11" s="3" t="s">
        <v>117</v>
      </c>
      <c r="C11" s="3" t="str">
        <f>"3RHRGE0"</f>
        <v>3RHRGE0</v>
      </c>
      <c r="D11" s="3" t="str">
        <f>"9"</f>
        <v>9</v>
      </c>
      <c r="E11" s="3" t="s">
        <v>11</v>
      </c>
      <c r="F11" s="3">
        <v>25</v>
      </c>
    </row>
    <row r="12" spans="1:6" x14ac:dyDescent="0.25">
      <c r="A12" s="3" t="str">
        <f t="shared" si="0"/>
        <v>0002</v>
      </c>
      <c r="B12" s="3" t="s">
        <v>117</v>
      </c>
      <c r="C12" s="3" t="str">
        <f>"3RHRGE0"</f>
        <v>3RHRGE0</v>
      </c>
      <c r="D12" s="3" t="str">
        <f>"10"</f>
        <v>10</v>
      </c>
      <c r="E12" s="3" t="s">
        <v>11</v>
      </c>
      <c r="F12" s="3">
        <v>24</v>
      </c>
    </row>
    <row r="13" spans="1:6" x14ac:dyDescent="0.25">
      <c r="A13" s="3" t="str">
        <f t="shared" si="0"/>
        <v>0002</v>
      </c>
      <c r="B13" s="3" t="s">
        <v>117</v>
      </c>
      <c r="C13" s="3" t="str">
        <f>"3RHRGE0"</f>
        <v>3RHRGE0</v>
      </c>
      <c r="D13" s="3" t="str">
        <f>"12"</f>
        <v>12</v>
      </c>
      <c r="E13" s="3" t="s">
        <v>11</v>
      </c>
      <c r="F13" s="3">
        <v>24</v>
      </c>
    </row>
    <row r="14" spans="1:6" x14ac:dyDescent="0.25">
      <c r="A14" s="3" t="str">
        <f t="shared" si="0"/>
        <v>0002</v>
      </c>
      <c r="B14" s="3" t="s">
        <v>117</v>
      </c>
      <c r="C14" s="3" t="str">
        <f>"4RHRGE0"</f>
        <v>4RHRGE0</v>
      </c>
      <c r="D14" s="3" t="str">
        <f>"11"</f>
        <v>11</v>
      </c>
      <c r="E14" s="3" t="s">
        <v>12</v>
      </c>
      <c r="F14" s="3">
        <v>26</v>
      </c>
    </row>
    <row r="15" spans="1:6" x14ac:dyDescent="0.25">
      <c r="A15" s="3" t="str">
        <f t="shared" si="0"/>
        <v>0002</v>
      </c>
      <c r="B15" s="3" t="s">
        <v>117</v>
      </c>
      <c r="C15" s="3" t="str">
        <f>"4RHRGE0"</f>
        <v>4RHRGE0</v>
      </c>
      <c r="D15" s="3" t="str">
        <f>"13"</f>
        <v>13</v>
      </c>
      <c r="E15" s="3" t="s">
        <v>12</v>
      </c>
      <c r="F15" s="3">
        <v>26</v>
      </c>
    </row>
    <row r="16" spans="1:6" x14ac:dyDescent="0.25">
      <c r="A16" s="3" t="str">
        <f t="shared" si="0"/>
        <v>0002</v>
      </c>
      <c r="B16" s="3" t="s">
        <v>117</v>
      </c>
      <c r="C16" s="3" t="str">
        <f>"4RHRGE0"</f>
        <v>4RHRGE0</v>
      </c>
      <c r="D16" s="3" t="str">
        <f>"14"</f>
        <v>14</v>
      </c>
      <c r="E16" s="3" t="s">
        <v>12</v>
      </c>
      <c r="F16" s="3">
        <v>27</v>
      </c>
    </row>
    <row r="17" spans="1:6" x14ac:dyDescent="0.25">
      <c r="A17" s="3" t="str">
        <f t="shared" si="0"/>
        <v>0002</v>
      </c>
      <c r="B17" s="3" t="s">
        <v>117</v>
      </c>
      <c r="C17" s="3" t="str">
        <f>"4RHRGE0"</f>
        <v>4RHRGE0</v>
      </c>
      <c r="D17" s="3" t="str">
        <f>"15"</f>
        <v>15</v>
      </c>
      <c r="E17" s="3" t="s">
        <v>12</v>
      </c>
      <c r="F17" s="3">
        <v>26</v>
      </c>
    </row>
    <row r="18" spans="1:6" x14ac:dyDescent="0.25">
      <c r="A18" s="3" t="str">
        <f t="shared" si="0"/>
        <v>0002</v>
      </c>
      <c r="B18" s="3" t="s">
        <v>117</v>
      </c>
      <c r="C18" s="3" t="str">
        <f>"5RHRGE0"</f>
        <v>5RHRGE0</v>
      </c>
      <c r="D18" s="3" t="str">
        <f>"20"</f>
        <v>20</v>
      </c>
      <c r="E18" s="3" t="s">
        <v>13</v>
      </c>
      <c r="F18" s="3">
        <v>26</v>
      </c>
    </row>
    <row r="19" spans="1:6" x14ac:dyDescent="0.25">
      <c r="A19" s="3" t="str">
        <f t="shared" si="0"/>
        <v>0002</v>
      </c>
      <c r="B19" s="3" t="s">
        <v>117</v>
      </c>
      <c r="C19" s="3" t="str">
        <f>"5RHRGE0"</f>
        <v>5RHRGE0</v>
      </c>
      <c r="D19" s="3" t="str">
        <f>"23"</f>
        <v>23</v>
      </c>
      <c r="E19" s="3" t="s">
        <v>13</v>
      </c>
      <c r="F19" s="3">
        <v>25</v>
      </c>
    </row>
    <row r="20" spans="1:6" x14ac:dyDescent="0.25">
      <c r="A20" s="3" t="str">
        <f t="shared" si="0"/>
        <v>0002</v>
      </c>
      <c r="B20" s="3" t="s">
        <v>117</v>
      </c>
      <c r="C20" s="3" t="str">
        <f>"5RHRGE0"</f>
        <v>5RHRGE0</v>
      </c>
      <c r="D20" s="3" t="str">
        <f>"24"</f>
        <v>24</v>
      </c>
      <c r="E20" s="3" t="s">
        <v>13</v>
      </c>
      <c r="F20" s="3">
        <v>28</v>
      </c>
    </row>
    <row r="21" spans="1:6" x14ac:dyDescent="0.25">
      <c r="A21" s="3" t="str">
        <f t="shared" si="0"/>
        <v>0002</v>
      </c>
      <c r="B21" s="3" t="s">
        <v>117</v>
      </c>
      <c r="C21" s="3" t="str">
        <f>"6RHRGE0"</f>
        <v>6RHRGE0</v>
      </c>
      <c r="D21" s="3" t="str">
        <f>"1"</f>
        <v>1</v>
      </c>
      <c r="E21" s="3" t="s">
        <v>14</v>
      </c>
      <c r="F21" s="3">
        <v>32</v>
      </c>
    </row>
    <row r="22" spans="1:6" x14ac:dyDescent="0.25">
      <c r="A22" s="3" t="str">
        <f t="shared" si="0"/>
        <v>0002</v>
      </c>
      <c r="B22" s="3" t="s">
        <v>117</v>
      </c>
      <c r="C22" s="3" t="str">
        <f>"6RHRGE0"</f>
        <v>6RHRGE0</v>
      </c>
      <c r="D22" s="3" t="str">
        <f>"2"</f>
        <v>2</v>
      </c>
      <c r="E22" s="3" t="s">
        <v>14</v>
      </c>
      <c r="F22" s="3">
        <v>32</v>
      </c>
    </row>
    <row r="23" spans="1:6" x14ac:dyDescent="0.25">
      <c r="A23" s="3" t="str">
        <f t="shared" si="0"/>
        <v>0002</v>
      </c>
      <c r="B23" s="3" t="s">
        <v>117</v>
      </c>
      <c r="C23" s="3" t="str">
        <f>"6RHRGE0"</f>
        <v>6RHRGE0</v>
      </c>
      <c r="D23" s="3" t="str">
        <f>"3"</f>
        <v>3</v>
      </c>
      <c r="E23" s="3" t="s">
        <v>14</v>
      </c>
      <c r="F23" s="3">
        <v>33</v>
      </c>
    </row>
    <row r="24" spans="1:6" x14ac:dyDescent="0.25">
      <c r="A24" s="3" t="str">
        <f t="shared" si="0"/>
        <v>0002</v>
      </c>
      <c r="B24" s="3" t="s">
        <v>117</v>
      </c>
      <c r="C24" s="3" t="str">
        <f>"KAHRGE0"</f>
        <v>KAHRGE0</v>
      </c>
      <c r="D24" s="3" t="str">
        <f>"28"</f>
        <v>28</v>
      </c>
      <c r="E24" s="3" t="s">
        <v>15</v>
      </c>
      <c r="F24" s="3">
        <v>19</v>
      </c>
    </row>
    <row r="25" spans="1:6" x14ac:dyDescent="0.25">
      <c r="A25" s="3" t="str">
        <f t="shared" si="0"/>
        <v>0002</v>
      </c>
      <c r="B25" s="3" t="s">
        <v>117</v>
      </c>
      <c r="C25" s="3" t="str">
        <f>"KAHRGE0"</f>
        <v>KAHRGE0</v>
      </c>
      <c r="D25" s="3" t="str">
        <f>"261"</f>
        <v>261</v>
      </c>
      <c r="E25" s="3" t="s">
        <v>15</v>
      </c>
      <c r="F25" s="3">
        <v>19</v>
      </c>
    </row>
    <row r="26" spans="1:6" x14ac:dyDescent="0.25">
      <c r="A26" s="3" t="str">
        <f t="shared" si="0"/>
        <v>0002</v>
      </c>
      <c r="B26" s="3" t="s">
        <v>117</v>
      </c>
      <c r="C26" s="3" t="str">
        <f>"KPHRGE0"</f>
        <v>KPHRGE0</v>
      </c>
      <c r="D26" s="3" t="str">
        <f>"262"</f>
        <v>262</v>
      </c>
      <c r="E26" s="3" t="s">
        <v>16</v>
      </c>
      <c r="F26" s="3">
        <v>24</v>
      </c>
    </row>
    <row r="27" spans="1:6" x14ac:dyDescent="0.25">
      <c r="A27" s="3" t="str">
        <f t="shared" ref="A27:A48" si="1">"0005"</f>
        <v>0005</v>
      </c>
      <c r="B27" s="3" t="s">
        <v>118</v>
      </c>
      <c r="C27" s="3" t="str">
        <f>"1RHRGE0"</f>
        <v>1RHRGE0</v>
      </c>
      <c r="D27" s="3" t="str">
        <f>"204"</f>
        <v>204</v>
      </c>
      <c r="E27" s="3" t="s">
        <v>9</v>
      </c>
      <c r="F27" s="3">
        <v>20</v>
      </c>
    </row>
    <row r="28" spans="1:6" x14ac:dyDescent="0.25">
      <c r="A28" s="3" t="str">
        <f t="shared" si="1"/>
        <v>0005</v>
      </c>
      <c r="B28" s="3" t="s">
        <v>118</v>
      </c>
      <c r="C28" s="3" t="str">
        <f>"1RHRGE0"</f>
        <v>1RHRGE0</v>
      </c>
      <c r="D28" s="3" t="str">
        <f>"206"</f>
        <v>206</v>
      </c>
      <c r="E28" s="3" t="s">
        <v>9</v>
      </c>
      <c r="F28" s="3">
        <v>23</v>
      </c>
    </row>
    <row r="29" spans="1:6" x14ac:dyDescent="0.25">
      <c r="A29" s="3" t="str">
        <f t="shared" si="1"/>
        <v>0005</v>
      </c>
      <c r="B29" s="3" t="s">
        <v>118</v>
      </c>
      <c r="C29" s="3" t="str">
        <f>"1RHRGE0"</f>
        <v>1RHRGE0</v>
      </c>
      <c r="D29" s="3" t="str">
        <f>"207"</f>
        <v>207</v>
      </c>
      <c r="E29" s="3" t="s">
        <v>9</v>
      </c>
      <c r="F29" s="3">
        <v>23</v>
      </c>
    </row>
    <row r="30" spans="1:6" x14ac:dyDescent="0.25">
      <c r="A30" s="3" t="str">
        <f t="shared" si="1"/>
        <v>0005</v>
      </c>
      <c r="B30" s="3" t="s">
        <v>118</v>
      </c>
      <c r="C30" s="3" t="str">
        <f>"2RHRGE0"</f>
        <v>2RHRGE0</v>
      </c>
      <c r="D30" s="3" t="str">
        <f>"208"</f>
        <v>208</v>
      </c>
      <c r="E30" s="3" t="s">
        <v>10</v>
      </c>
      <c r="F30" s="3">
        <v>24</v>
      </c>
    </row>
    <row r="31" spans="1:6" x14ac:dyDescent="0.25">
      <c r="A31" s="3" t="str">
        <f t="shared" si="1"/>
        <v>0005</v>
      </c>
      <c r="B31" s="3" t="s">
        <v>118</v>
      </c>
      <c r="C31" s="3" t="str">
        <f>"2RHRGE0"</f>
        <v>2RHRGE0</v>
      </c>
      <c r="D31" s="3" t="str">
        <f>"209"</f>
        <v>209</v>
      </c>
      <c r="E31" s="3" t="s">
        <v>10</v>
      </c>
      <c r="F31" s="3">
        <v>26</v>
      </c>
    </row>
    <row r="32" spans="1:6" x14ac:dyDescent="0.25">
      <c r="A32" s="3" t="str">
        <f t="shared" si="1"/>
        <v>0005</v>
      </c>
      <c r="B32" s="3" t="s">
        <v>118</v>
      </c>
      <c r="C32" s="3" t="str">
        <f>"3RHRGE0"</f>
        <v>3RHRGE0</v>
      </c>
      <c r="D32" s="3" t="str">
        <f>"212"</f>
        <v>212</v>
      </c>
      <c r="E32" s="3" t="s">
        <v>11</v>
      </c>
      <c r="F32" s="3">
        <v>26</v>
      </c>
    </row>
    <row r="33" spans="1:6" x14ac:dyDescent="0.25">
      <c r="A33" s="3" t="str">
        <f t="shared" si="1"/>
        <v>0005</v>
      </c>
      <c r="B33" s="3" t="s">
        <v>118</v>
      </c>
      <c r="C33" s="3" t="str">
        <f>"3RHRGE0"</f>
        <v>3RHRGE0</v>
      </c>
      <c r="D33" s="3" t="str">
        <f>"213"</f>
        <v>213</v>
      </c>
      <c r="E33" s="3" t="s">
        <v>11</v>
      </c>
      <c r="F33" s="3">
        <v>26</v>
      </c>
    </row>
    <row r="34" spans="1:6" x14ac:dyDescent="0.25">
      <c r="A34" s="3" t="str">
        <f t="shared" si="1"/>
        <v>0005</v>
      </c>
      <c r="B34" s="3" t="s">
        <v>118</v>
      </c>
      <c r="C34" s="3" t="str">
        <f>"3RHRGE0"</f>
        <v>3RHRGE0</v>
      </c>
      <c r="D34" s="3" t="str">
        <f>"215"</f>
        <v>215</v>
      </c>
      <c r="E34" s="3" t="s">
        <v>11</v>
      </c>
      <c r="F34" s="3">
        <v>27</v>
      </c>
    </row>
    <row r="35" spans="1:6" x14ac:dyDescent="0.25">
      <c r="A35" s="3" t="str">
        <f t="shared" si="1"/>
        <v>0005</v>
      </c>
      <c r="B35" s="3" t="s">
        <v>118</v>
      </c>
      <c r="C35" s="3" t="str">
        <f>"4MHRILN"</f>
        <v>4MHRILN</v>
      </c>
      <c r="D35" s="3" t="str">
        <f>"114"</f>
        <v>114</v>
      </c>
      <c r="E35" s="3" t="s">
        <v>18</v>
      </c>
      <c r="F35" s="3">
        <v>7</v>
      </c>
    </row>
    <row r="36" spans="1:6" x14ac:dyDescent="0.25">
      <c r="A36" s="3" t="str">
        <f t="shared" si="1"/>
        <v>0005</v>
      </c>
      <c r="B36" s="3" t="s">
        <v>118</v>
      </c>
      <c r="C36" s="3" t="str">
        <f>"4RHRGE0"</f>
        <v>4RHRGE0</v>
      </c>
      <c r="D36" s="3" t="str">
        <f>"107"</f>
        <v>107</v>
      </c>
      <c r="E36" s="3" t="s">
        <v>12</v>
      </c>
      <c r="F36" s="3">
        <v>23</v>
      </c>
    </row>
    <row r="37" spans="1:6" x14ac:dyDescent="0.25">
      <c r="A37" s="3" t="str">
        <f t="shared" si="1"/>
        <v>0005</v>
      </c>
      <c r="B37" s="3" t="s">
        <v>118</v>
      </c>
      <c r="C37" s="3" t="str">
        <f>"4RHRGE0"</f>
        <v>4RHRGE0</v>
      </c>
      <c r="D37" s="3" t="str">
        <f>"108"</f>
        <v>108</v>
      </c>
      <c r="E37" s="3" t="s">
        <v>12</v>
      </c>
      <c r="F37" s="3">
        <v>23</v>
      </c>
    </row>
    <row r="38" spans="1:6" x14ac:dyDescent="0.25">
      <c r="A38" s="3" t="str">
        <f t="shared" si="1"/>
        <v>0005</v>
      </c>
      <c r="B38" s="3" t="s">
        <v>118</v>
      </c>
      <c r="C38" s="3" t="str">
        <f>"4RHRGE0"</f>
        <v>4RHRGE0</v>
      </c>
      <c r="D38" s="3" t="str">
        <f>"110"</f>
        <v>110</v>
      </c>
      <c r="E38" s="3" t="s">
        <v>12</v>
      </c>
      <c r="F38" s="3">
        <v>23</v>
      </c>
    </row>
    <row r="39" spans="1:6" x14ac:dyDescent="0.25">
      <c r="A39" s="3" t="str">
        <f t="shared" si="1"/>
        <v>0005</v>
      </c>
      <c r="B39" s="3" t="s">
        <v>118</v>
      </c>
      <c r="C39" s="3" t="str">
        <f>"5RHRGE0"</f>
        <v>5RHRGE0</v>
      </c>
      <c r="D39" s="3" t="str">
        <f>"103"</f>
        <v>103</v>
      </c>
      <c r="E39" s="3" t="s">
        <v>13</v>
      </c>
      <c r="F39" s="3">
        <v>33</v>
      </c>
    </row>
    <row r="40" spans="1:6" x14ac:dyDescent="0.25">
      <c r="A40" s="3" t="str">
        <f t="shared" si="1"/>
        <v>0005</v>
      </c>
      <c r="B40" s="3" t="s">
        <v>118</v>
      </c>
      <c r="C40" s="3" t="str">
        <f>"5RHRGE0"</f>
        <v>5RHRGE0</v>
      </c>
      <c r="D40" s="3" t="str">
        <f>"104"</f>
        <v>104</v>
      </c>
      <c r="E40" s="3" t="s">
        <v>13</v>
      </c>
      <c r="F40" s="3">
        <v>34</v>
      </c>
    </row>
    <row r="41" spans="1:6" x14ac:dyDescent="0.25">
      <c r="A41" s="3" t="str">
        <f t="shared" si="1"/>
        <v>0005</v>
      </c>
      <c r="B41" s="3" t="s">
        <v>118</v>
      </c>
      <c r="C41" s="3" t="str">
        <f>"6RHRGE0"</f>
        <v>6RHRGE0</v>
      </c>
      <c r="D41" s="3" t="str">
        <f>"105"</f>
        <v>105</v>
      </c>
      <c r="E41" s="3" t="s">
        <v>14</v>
      </c>
      <c r="F41" s="3">
        <v>31</v>
      </c>
    </row>
    <row r="42" spans="1:6" x14ac:dyDescent="0.25">
      <c r="A42" s="3" t="str">
        <f t="shared" si="1"/>
        <v>0005</v>
      </c>
      <c r="B42" s="3" t="s">
        <v>118</v>
      </c>
      <c r="C42" s="3" t="str">
        <f>"6RHRGE0"</f>
        <v>6RHRGE0</v>
      </c>
      <c r="D42" s="3" t="str">
        <f>"106"</f>
        <v>106</v>
      </c>
      <c r="E42" s="3" t="s">
        <v>14</v>
      </c>
      <c r="F42" s="3">
        <v>31</v>
      </c>
    </row>
    <row r="43" spans="1:6" x14ac:dyDescent="0.25">
      <c r="A43" s="3" t="str">
        <f t="shared" si="1"/>
        <v>0005</v>
      </c>
      <c r="B43" s="3" t="s">
        <v>118</v>
      </c>
      <c r="C43" s="3" t="str">
        <f>"KAHRGE0"</f>
        <v>KAHRGE0</v>
      </c>
      <c r="D43" s="3" t="str">
        <f>"2031"</f>
        <v>2031</v>
      </c>
      <c r="E43" s="3" t="s">
        <v>15</v>
      </c>
      <c r="F43" s="3">
        <v>27</v>
      </c>
    </row>
    <row r="44" spans="1:6" x14ac:dyDescent="0.25">
      <c r="A44" s="3" t="str">
        <f t="shared" si="1"/>
        <v>0005</v>
      </c>
      <c r="B44" s="3" t="s">
        <v>118</v>
      </c>
      <c r="C44" s="3" t="str">
        <f>"KMHRILP"</f>
        <v>KMHRILP</v>
      </c>
      <c r="D44" s="3" t="str">
        <f>"111"</f>
        <v>111</v>
      </c>
      <c r="E44" s="3" t="s">
        <v>19</v>
      </c>
      <c r="F44" s="3">
        <v>7</v>
      </c>
    </row>
    <row r="45" spans="1:6" x14ac:dyDescent="0.25">
      <c r="A45" s="3" t="str">
        <f t="shared" si="1"/>
        <v>0005</v>
      </c>
      <c r="B45" s="3" t="s">
        <v>118</v>
      </c>
      <c r="C45" s="3" t="str">
        <f>"KMHRILP"</f>
        <v>KMHRILP</v>
      </c>
      <c r="D45" s="3" t="str">
        <f>"112"</f>
        <v>112</v>
      </c>
      <c r="E45" s="3" t="s">
        <v>19</v>
      </c>
      <c r="F45" s="3">
        <v>8</v>
      </c>
    </row>
    <row r="46" spans="1:6" x14ac:dyDescent="0.25">
      <c r="A46" s="3" t="str">
        <f t="shared" si="1"/>
        <v>0005</v>
      </c>
      <c r="B46" s="3" t="s">
        <v>118</v>
      </c>
      <c r="C46" s="3" t="str">
        <f>"KMHRILP"</f>
        <v>KMHRILP</v>
      </c>
      <c r="D46" s="3" t="str">
        <f>"113"</f>
        <v>113</v>
      </c>
      <c r="E46" s="3" t="s">
        <v>19</v>
      </c>
      <c r="F46" s="3">
        <v>8</v>
      </c>
    </row>
    <row r="47" spans="1:6" x14ac:dyDescent="0.25">
      <c r="A47" s="3" t="str">
        <f t="shared" si="1"/>
        <v>0005</v>
      </c>
      <c r="B47" s="3" t="s">
        <v>118</v>
      </c>
      <c r="C47" s="3" t="str">
        <f>"KMHRILP"</f>
        <v>KMHRILP</v>
      </c>
      <c r="D47" s="3" t="str">
        <f>"1110"</f>
        <v>1110</v>
      </c>
      <c r="E47" s="3" t="s">
        <v>19</v>
      </c>
      <c r="F47" s="3">
        <v>1</v>
      </c>
    </row>
    <row r="48" spans="1:6" x14ac:dyDescent="0.25">
      <c r="A48" s="3" t="str">
        <f t="shared" si="1"/>
        <v>0005</v>
      </c>
      <c r="B48" s="3" t="s">
        <v>118</v>
      </c>
      <c r="C48" s="3" t="str">
        <f>"KPHRGE0"</f>
        <v>KPHRGE0</v>
      </c>
      <c r="D48" s="3" t="str">
        <f>"2032"</f>
        <v>2032</v>
      </c>
      <c r="E48" s="3" t="s">
        <v>16</v>
      </c>
      <c r="F48" s="3">
        <v>28</v>
      </c>
    </row>
    <row r="49" spans="1:6" ht="30" x14ac:dyDescent="0.25">
      <c r="A49" s="3" t="str">
        <f t="shared" ref="A49:A74" si="2">"0004"</f>
        <v>0004</v>
      </c>
      <c r="B49" s="3" t="s">
        <v>119</v>
      </c>
      <c r="C49" s="3" t="str">
        <f>"1RHRDL1"</f>
        <v>1RHRDL1</v>
      </c>
      <c r="D49" s="3" t="str">
        <f>"5"</f>
        <v>5</v>
      </c>
      <c r="E49" s="3" t="s">
        <v>21</v>
      </c>
      <c r="F49" s="3">
        <v>19</v>
      </c>
    </row>
    <row r="50" spans="1:6" ht="30" x14ac:dyDescent="0.25">
      <c r="A50" s="3" t="str">
        <f t="shared" si="2"/>
        <v>0004</v>
      </c>
      <c r="B50" s="3" t="s">
        <v>119</v>
      </c>
      <c r="C50" s="3" t="str">
        <f>"1RHRDL2"</f>
        <v>1RHRDL2</v>
      </c>
      <c r="D50" s="3" t="str">
        <f>"10"</f>
        <v>10</v>
      </c>
      <c r="E50" s="3" t="s">
        <v>22</v>
      </c>
      <c r="F50" s="3">
        <v>15</v>
      </c>
    </row>
    <row r="51" spans="1:6" ht="30" x14ac:dyDescent="0.25">
      <c r="A51" s="3" t="str">
        <f t="shared" si="2"/>
        <v>0004</v>
      </c>
      <c r="B51" s="3" t="s">
        <v>119</v>
      </c>
      <c r="C51" s="3" t="str">
        <f>"1RHRGE0"</f>
        <v>1RHRGE0</v>
      </c>
      <c r="D51" s="3" t="str">
        <f>"8"</f>
        <v>8</v>
      </c>
      <c r="E51" s="3" t="s">
        <v>9</v>
      </c>
      <c r="F51" s="3">
        <v>26</v>
      </c>
    </row>
    <row r="52" spans="1:6" ht="30" x14ac:dyDescent="0.25">
      <c r="A52" s="3" t="str">
        <f t="shared" si="2"/>
        <v>0004</v>
      </c>
      <c r="B52" s="3" t="s">
        <v>119</v>
      </c>
      <c r="C52" s="3" t="str">
        <f>"1RHRGE0"</f>
        <v>1RHRGE0</v>
      </c>
      <c r="D52" s="3" t="str">
        <f>"9"</f>
        <v>9</v>
      </c>
      <c r="E52" s="3" t="s">
        <v>9</v>
      </c>
      <c r="F52" s="3">
        <v>27</v>
      </c>
    </row>
    <row r="53" spans="1:6" ht="30" x14ac:dyDescent="0.25">
      <c r="A53" s="3" t="str">
        <f t="shared" si="2"/>
        <v>0004</v>
      </c>
      <c r="B53" s="3" t="s">
        <v>119</v>
      </c>
      <c r="C53" s="3" t="str">
        <f>"2RHRDL1"</f>
        <v>2RHRDL1</v>
      </c>
      <c r="D53" s="3" t="str">
        <f>"11"</f>
        <v>11</v>
      </c>
      <c r="E53" s="3" t="s">
        <v>23</v>
      </c>
      <c r="F53" s="3">
        <v>29</v>
      </c>
    </row>
    <row r="54" spans="1:6" ht="30" x14ac:dyDescent="0.25">
      <c r="A54" s="3" t="str">
        <f t="shared" si="2"/>
        <v>0004</v>
      </c>
      <c r="B54" s="3" t="s">
        <v>119</v>
      </c>
      <c r="C54" s="3" t="str">
        <f>"2RHRGE0"</f>
        <v>2RHRGE0</v>
      </c>
      <c r="D54" s="3" t="str">
        <f>"13"</f>
        <v>13</v>
      </c>
      <c r="E54" s="3" t="s">
        <v>10</v>
      </c>
      <c r="F54" s="3">
        <v>28</v>
      </c>
    </row>
    <row r="55" spans="1:6" ht="30" x14ac:dyDescent="0.25">
      <c r="A55" s="3" t="str">
        <f t="shared" si="2"/>
        <v>0004</v>
      </c>
      <c r="B55" s="3" t="s">
        <v>119</v>
      </c>
      <c r="C55" s="3" t="str">
        <f>"2RHRGE0"</f>
        <v>2RHRGE0</v>
      </c>
      <c r="D55" s="3" t="str">
        <f>"14"</f>
        <v>14</v>
      </c>
      <c r="E55" s="3" t="s">
        <v>10</v>
      </c>
      <c r="F55" s="3">
        <v>28</v>
      </c>
    </row>
    <row r="56" spans="1:6" ht="30" x14ac:dyDescent="0.25">
      <c r="A56" s="3" t="str">
        <f t="shared" si="2"/>
        <v>0004</v>
      </c>
      <c r="B56" s="3" t="s">
        <v>119</v>
      </c>
      <c r="C56" s="3" t="str">
        <f>"3RHRDL1"</f>
        <v>3RHRDL1</v>
      </c>
      <c r="D56" s="3" t="str">
        <f>"16"</f>
        <v>16</v>
      </c>
      <c r="E56" s="3" t="s">
        <v>24</v>
      </c>
      <c r="F56" s="3">
        <v>22</v>
      </c>
    </row>
    <row r="57" spans="1:6" ht="30" x14ac:dyDescent="0.25">
      <c r="A57" s="3" t="str">
        <f t="shared" si="2"/>
        <v>0004</v>
      </c>
      <c r="B57" s="3" t="s">
        <v>119</v>
      </c>
      <c r="C57" s="3" t="str">
        <f>"3RHRDL1"</f>
        <v>3RHRDL1</v>
      </c>
      <c r="D57" s="3" t="str">
        <f>"23"</f>
        <v>23</v>
      </c>
      <c r="E57" s="3" t="s">
        <v>24</v>
      </c>
      <c r="F57" s="3">
        <v>21</v>
      </c>
    </row>
    <row r="58" spans="1:6" ht="30" x14ac:dyDescent="0.25">
      <c r="A58" s="3" t="str">
        <f t="shared" si="2"/>
        <v>0004</v>
      </c>
      <c r="B58" s="3" t="s">
        <v>119</v>
      </c>
      <c r="C58" s="3" t="str">
        <f>"3RHRGE0"</f>
        <v>3RHRGE0</v>
      </c>
      <c r="D58" s="3" t="str">
        <f>"15"</f>
        <v>15</v>
      </c>
      <c r="E58" s="3" t="s">
        <v>11</v>
      </c>
      <c r="F58" s="3">
        <v>27</v>
      </c>
    </row>
    <row r="59" spans="1:6" ht="30" x14ac:dyDescent="0.25">
      <c r="A59" s="3" t="str">
        <f t="shared" si="2"/>
        <v>0004</v>
      </c>
      <c r="B59" s="3" t="s">
        <v>119</v>
      </c>
      <c r="C59" s="3" t="str">
        <f>"3RHRGE0"</f>
        <v>3RHRGE0</v>
      </c>
      <c r="D59" s="3" t="str">
        <f>"17"</f>
        <v>17</v>
      </c>
      <c r="E59" s="3" t="s">
        <v>11</v>
      </c>
      <c r="F59" s="3">
        <v>27</v>
      </c>
    </row>
    <row r="60" spans="1:6" ht="30" x14ac:dyDescent="0.25">
      <c r="A60" s="3" t="str">
        <f t="shared" si="2"/>
        <v>0004</v>
      </c>
      <c r="B60" s="3" t="s">
        <v>119</v>
      </c>
      <c r="C60" s="3" t="str">
        <f>"4MHRMLN"</f>
        <v>4MHRMLN</v>
      </c>
      <c r="D60" s="3" t="str">
        <f>"21"</f>
        <v>21</v>
      </c>
      <c r="E60" s="3" t="s">
        <v>18</v>
      </c>
      <c r="F60" s="3">
        <v>13</v>
      </c>
    </row>
    <row r="61" spans="1:6" ht="30" x14ac:dyDescent="0.25">
      <c r="A61" s="3" t="str">
        <f t="shared" si="2"/>
        <v>0004</v>
      </c>
      <c r="B61" s="3" t="s">
        <v>119</v>
      </c>
      <c r="C61" s="3" t="str">
        <f>"4RHRDL1"</f>
        <v>4RHRDL1</v>
      </c>
      <c r="D61" s="3" t="str">
        <f>"24"</f>
        <v>24</v>
      </c>
      <c r="E61" s="3" t="s">
        <v>25</v>
      </c>
      <c r="F61" s="3">
        <v>19</v>
      </c>
    </row>
    <row r="62" spans="1:6" ht="30" x14ac:dyDescent="0.25">
      <c r="A62" s="3" t="str">
        <f t="shared" si="2"/>
        <v>0004</v>
      </c>
      <c r="B62" s="3" t="s">
        <v>119</v>
      </c>
      <c r="C62" s="3" t="str">
        <f>"4RHRGE0"</f>
        <v>4RHRGE0</v>
      </c>
      <c r="D62" s="3" t="str">
        <f>"18"</f>
        <v>18</v>
      </c>
      <c r="E62" s="3" t="s">
        <v>12</v>
      </c>
      <c r="F62" s="3">
        <v>24</v>
      </c>
    </row>
    <row r="63" spans="1:6" ht="30" x14ac:dyDescent="0.25">
      <c r="A63" s="3" t="str">
        <f t="shared" si="2"/>
        <v>0004</v>
      </c>
      <c r="B63" s="3" t="s">
        <v>119</v>
      </c>
      <c r="C63" s="3" t="str">
        <f>"4RHRGE0"</f>
        <v>4RHRGE0</v>
      </c>
      <c r="D63" s="3" t="str">
        <f>"19"</f>
        <v>19</v>
      </c>
      <c r="E63" s="3" t="s">
        <v>12</v>
      </c>
      <c r="F63" s="3">
        <v>24</v>
      </c>
    </row>
    <row r="64" spans="1:6" ht="30" x14ac:dyDescent="0.25">
      <c r="A64" s="3" t="str">
        <f t="shared" si="2"/>
        <v>0004</v>
      </c>
      <c r="B64" s="3" t="s">
        <v>119</v>
      </c>
      <c r="C64" s="3" t="str">
        <f>"5MHRGE0"</f>
        <v>5MHRGE0</v>
      </c>
      <c r="D64" s="3" t="str">
        <f>"28"</f>
        <v>28</v>
      </c>
      <c r="E64" s="3" t="s">
        <v>26</v>
      </c>
      <c r="F64" s="3">
        <v>24</v>
      </c>
    </row>
    <row r="65" spans="1:6" ht="30" x14ac:dyDescent="0.25">
      <c r="A65" s="3" t="str">
        <f t="shared" si="2"/>
        <v>0004</v>
      </c>
      <c r="B65" s="3" t="s">
        <v>119</v>
      </c>
      <c r="C65" s="3" t="str">
        <f>"5MHRSB0"</f>
        <v>5MHRSB0</v>
      </c>
      <c r="D65" s="3" t="str">
        <f>"26"</f>
        <v>26</v>
      </c>
      <c r="E65" s="3" t="s">
        <v>27</v>
      </c>
      <c r="F65" s="3">
        <v>17</v>
      </c>
    </row>
    <row r="66" spans="1:6" ht="30" x14ac:dyDescent="0.25">
      <c r="A66" s="3" t="str">
        <f t="shared" si="2"/>
        <v>0004</v>
      </c>
      <c r="B66" s="3" t="s">
        <v>119</v>
      </c>
      <c r="C66" s="3" t="str">
        <f>"5RHRGE0"</f>
        <v>5RHRGE0</v>
      </c>
      <c r="D66" s="3" t="str">
        <f>"2"</f>
        <v>2</v>
      </c>
      <c r="E66" s="3" t="s">
        <v>13</v>
      </c>
      <c r="F66" s="3">
        <v>31</v>
      </c>
    </row>
    <row r="67" spans="1:6" ht="30" x14ac:dyDescent="0.25">
      <c r="A67" s="3" t="str">
        <f t="shared" si="2"/>
        <v>0004</v>
      </c>
      <c r="B67" s="3" t="s">
        <v>119</v>
      </c>
      <c r="C67" s="3" t="str">
        <f>"5RHRGE0"</f>
        <v>5RHRGE0</v>
      </c>
      <c r="D67" s="3" t="str">
        <f>"25"</f>
        <v>25</v>
      </c>
      <c r="E67" s="3" t="s">
        <v>13</v>
      </c>
      <c r="F67" s="3">
        <v>31</v>
      </c>
    </row>
    <row r="68" spans="1:6" ht="30" x14ac:dyDescent="0.25">
      <c r="A68" s="3" t="str">
        <f t="shared" si="2"/>
        <v>0004</v>
      </c>
      <c r="B68" s="3" t="s">
        <v>119</v>
      </c>
      <c r="C68" s="3" t="str">
        <f>"6RHRGE0"</f>
        <v>6RHRGE0</v>
      </c>
      <c r="D68" s="3" t="str">
        <f>"27"</f>
        <v>27</v>
      </c>
      <c r="E68" s="3" t="s">
        <v>14</v>
      </c>
      <c r="F68" s="3">
        <v>33</v>
      </c>
    </row>
    <row r="69" spans="1:6" ht="30" x14ac:dyDescent="0.25">
      <c r="A69" s="3" t="str">
        <f t="shared" si="2"/>
        <v>0004</v>
      </c>
      <c r="B69" s="3" t="s">
        <v>119</v>
      </c>
      <c r="C69" s="3" t="str">
        <f>"KAHRDL2"</f>
        <v>KAHRDL2</v>
      </c>
      <c r="D69" s="3" t="str">
        <f>"61"</f>
        <v>61</v>
      </c>
      <c r="E69" s="3" t="s">
        <v>28</v>
      </c>
      <c r="F69" s="3">
        <v>25</v>
      </c>
    </row>
    <row r="70" spans="1:6" ht="30" x14ac:dyDescent="0.25">
      <c r="A70" s="3" t="str">
        <f t="shared" si="2"/>
        <v>0004</v>
      </c>
      <c r="B70" s="3" t="s">
        <v>119</v>
      </c>
      <c r="C70" s="3" t="str">
        <f>"KAHRGE0"</f>
        <v>KAHRGE0</v>
      </c>
      <c r="D70" s="3" t="str">
        <f>"71"</f>
        <v>71</v>
      </c>
      <c r="E70" s="3" t="s">
        <v>15</v>
      </c>
      <c r="F70" s="3">
        <v>19</v>
      </c>
    </row>
    <row r="71" spans="1:6" ht="30" x14ac:dyDescent="0.25">
      <c r="A71" s="3" t="str">
        <f t="shared" si="2"/>
        <v>0004</v>
      </c>
      <c r="B71" s="3" t="s">
        <v>119</v>
      </c>
      <c r="C71" s="3" t="str">
        <f>"KMHRMLP"</f>
        <v>KMHRMLP</v>
      </c>
      <c r="D71" s="3" t="str">
        <f>"22"</f>
        <v>22</v>
      </c>
      <c r="E71" s="3" t="s">
        <v>19</v>
      </c>
      <c r="F71" s="3">
        <v>7</v>
      </c>
    </row>
    <row r="72" spans="1:6" ht="30" x14ac:dyDescent="0.25">
      <c r="A72" s="3" t="str">
        <f t="shared" si="2"/>
        <v>0004</v>
      </c>
      <c r="B72" s="3" t="s">
        <v>119</v>
      </c>
      <c r="C72" s="3" t="str">
        <f>"KMHRMLP"</f>
        <v>KMHRMLP</v>
      </c>
      <c r="D72" s="3" t="str">
        <f>"220"</f>
        <v>220</v>
      </c>
      <c r="E72" s="3" t="s">
        <v>19</v>
      </c>
      <c r="F72" s="3">
        <v>1</v>
      </c>
    </row>
    <row r="73" spans="1:6" ht="30" x14ac:dyDescent="0.25">
      <c r="A73" s="3" t="str">
        <f t="shared" si="2"/>
        <v>0004</v>
      </c>
      <c r="B73" s="3" t="s">
        <v>119</v>
      </c>
      <c r="C73" s="3" t="str">
        <f>"KPHRDL2"</f>
        <v>KPHRDL2</v>
      </c>
      <c r="D73" s="3" t="str">
        <f>"62"</f>
        <v>62</v>
      </c>
      <c r="E73" s="3" t="s">
        <v>29</v>
      </c>
      <c r="F73" s="3">
        <v>23</v>
      </c>
    </row>
    <row r="74" spans="1:6" ht="30" x14ac:dyDescent="0.25">
      <c r="A74" s="3" t="str">
        <f t="shared" si="2"/>
        <v>0004</v>
      </c>
      <c r="B74" s="3" t="s">
        <v>119</v>
      </c>
      <c r="C74" s="3" t="str">
        <f>"KPHRGE0"</f>
        <v>KPHRGE0</v>
      </c>
      <c r="D74" s="3" t="str">
        <f>"72"</f>
        <v>72</v>
      </c>
      <c r="E74" s="3" t="s">
        <v>16</v>
      </c>
      <c r="F74" s="3">
        <v>19</v>
      </c>
    </row>
    <row r="75" spans="1:6" x14ac:dyDescent="0.25">
      <c r="A75" s="3" t="str">
        <f t="shared" ref="A75:A102" si="3">"0006"</f>
        <v>0006</v>
      </c>
      <c r="B75" s="3" t="s">
        <v>120</v>
      </c>
      <c r="C75" s="3" t="str">
        <f>"1MHRDL1"</f>
        <v>1MHRDL1</v>
      </c>
      <c r="D75" s="3" t="str">
        <f>"116"</f>
        <v>116</v>
      </c>
      <c r="E75" s="3" t="s">
        <v>31</v>
      </c>
      <c r="F75" s="3">
        <v>20</v>
      </c>
    </row>
    <row r="76" spans="1:6" x14ac:dyDescent="0.25">
      <c r="A76" s="3" t="str">
        <f t="shared" si="3"/>
        <v>0006</v>
      </c>
      <c r="B76" s="3" t="s">
        <v>120</v>
      </c>
      <c r="C76" s="3" t="str">
        <f>"1RHRDL1"</f>
        <v>1RHRDL1</v>
      </c>
      <c r="D76" s="3" t="str">
        <f>"117"</f>
        <v>117</v>
      </c>
      <c r="E76" s="3" t="s">
        <v>21</v>
      </c>
      <c r="F76" s="3">
        <v>23</v>
      </c>
    </row>
    <row r="77" spans="1:6" x14ac:dyDescent="0.25">
      <c r="A77" s="3" t="str">
        <f t="shared" si="3"/>
        <v>0006</v>
      </c>
      <c r="B77" s="3" t="s">
        <v>120</v>
      </c>
      <c r="C77" s="3" t="str">
        <f>"1RHRDL2"</f>
        <v>1RHRDL2</v>
      </c>
      <c r="D77" s="3" t="str">
        <f>"210"</f>
        <v>210</v>
      </c>
      <c r="E77" s="3" t="s">
        <v>22</v>
      </c>
      <c r="F77" s="3">
        <v>22</v>
      </c>
    </row>
    <row r="78" spans="1:6" x14ac:dyDescent="0.25">
      <c r="A78" s="3" t="str">
        <f t="shared" si="3"/>
        <v>0006</v>
      </c>
      <c r="B78" s="3" t="s">
        <v>120</v>
      </c>
      <c r="C78" s="3" t="str">
        <f>"1RHRDL2"</f>
        <v>1RHRDL2</v>
      </c>
      <c r="D78" s="3" t="str">
        <f>"215"</f>
        <v>215</v>
      </c>
      <c r="E78" s="3" t="s">
        <v>22</v>
      </c>
      <c r="F78" s="3">
        <v>20</v>
      </c>
    </row>
    <row r="79" spans="1:6" x14ac:dyDescent="0.25">
      <c r="A79" s="3" t="str">
        <f t="shared" si="3"/>
        <v>0006</v>
      </c>
      <c r="B79" s="3" t="s">
        <v>120</v>
      </c>
      <c r="C79" s="3" t="str">
        <f>"1RHRGE0"</f>
        <v>1RHRGE0</v>
      </c>
      <c r="D79" s="3" t="str">
        <f>"112"</f>
        <v>112</v>
      </c>
      <c r="E79" s="3" t="s">
        <v>9</v>
      </c>
      <c r="F79" s="3">
        <v>15</v>
      </c>
    </row>
    <row r="80" spans="1:6" x14ac:dyDescent="0.25">
      <c r="A80" s="3" t="str">
        <f t="shared" si="3"/>
        <v>0006</v>
      </c>
      <c r="B80" s="3" t="s">
        <v>120</v>
      </c>
      <c r="C80" s="3" t="str">
        <f>"2RHRDL1"</f>
        <v>2RHRDL1</v>
      </c>
      <c r="D80" s="3" t="str">
        <f>"115"</f>
        <v>115</v>
      </c>
      <c r="E80" s="3" t="s">
        <v>23</v>
      </c>
      <c r="F80" s="3">
        <v>22</v>
      </c>
    </row>
    <row r="81" spans="1:6" x14ac:dyDescent="0.25">
      <c r="A81" s="3" t="str">
        <f t="shared" si="3"/>
        <v>0006</v>
      </c>
      <c r="B81" s="3" t="s">
        <v>120</v>
      </c>
      <c r="C81" s="3" t="str">
        <f>"2RHRDL2"</f>
        <v>2RHRDL2</v>
      </c>
      <c r="D81" s="3" t="str">
        <f>"217"</f>
        <v>217</v>
      </c>
      <c r="E81" s="3" t="s">
        <v>32</v>
      </c>
      <c r="F81" s="3">
        <v>21</v>
      </c>
    </row>
    <row r="82" spans="1:6" x14ac:dyDescent="0.25">
      <c r="A82" s="3" t="str">
        <f t="shared" si="3"/>
        <v>0006</v>
      </c>
      <c r="B82" s="3" t="s">
        <v>120</v>
      </c>
      <c r="C82" s="3" t="str">
        <f>"2RHRDL2"</f>
        <v>2RHRDL2</v>
      </c>
      <c r="D82" s="3" t="str">
        <f>"218"</f>
        <v>218</v>
      </c>
      <c r="E82" s="3" t="s">
        <v>32</v>
      </c>
      <c r="F82" s="3">
        <v>23</v>
      </c>
    </row>
    <row r="83" spans="1:6" x14ac:dyDescent="0.25">
      <c r="A83" s="3" t="str">
        <f t="shared" si="3"/>
        <v>0006</v>
      </c>
      <c r="B83" s="3" t="s">
        <v>120</v>
      </c>
      <c r="C83" s="3" t="str">
        <f>"2RHRGE0"</f>
        <v>2RHRGE0</v>
      </c>
      <c r="D83" s="3" t="str">
        <f>"221"</f>
        <v>221</v>
      </c>
      <c r="E83" s="3" t="s">
        <v>10</v>
      </c>
      <c r="F83" s="3">
        <v>23</v>
      </c>
    </row>
    <row r="84" spans="1:6" x14ac:dyDescent="0.25">
      <c r="A84" s="3" t="str">
        <f t="shared" si="3"/>
        <v>0006</v>
      </c>
      <c r="B84" s="3" t="s">
        <v>120</v>
      </c>
      <c r="C84" s="3" t="str">
        <f>"3MHRGE0"</f>
        <v>3MHRGE0</v>
      </c>
      <c r="D84" s="3" t="str">
        <f>"307"</f>
        <v>307</v>
      </c>
      <c r="E84" s="3" t="s">
        <v>33</v>
      </c>
      <c r="F84" s="3">
        <v>19</v>
      </c>
    </row>
    <row r="85" spans="1:6" x14ac:dyDescent="0.25">
      <c r="A85" s="3" t="str">
        <f t="shared" si="3"/>
        <v>0006</v>
      </c>
      <c r="B85" s="3" t="s">
        <v>120</v>
      </c>
      <c r="C85" s="3" t="str">
        <f>"3MHRGE0"</f>
        <v>3MHRGE0</v>
      </c>
      <c r="D85" s="3" t="str">
        <f>"310"</f>
        <v>310</v>
      </c>
      <c r="E85" s="3" t="s">
        <v>33</v>
      </c>
      <c r="F85" s="3">
        <v>20</v>
      </c>
    </row>
    <row r="86" spans="1:6" x14ac:dyDescent="0.25">
      <c r="A86" s="3" t="str">
        <f t="shared" si="3"/>
        <v>0006</v>
      </c>
      <c r="B86" s="3" t="s">
        <v>120</v>
      </c>
      <c r="C86" s="3" t="str">
        <f>"3RHRDL1"</f>
        <v>3RHRDL1</v>
      </c>
      <c r="D86" s="3" t="str">
        <f>"234"</f>
        <v>234</v>
      </c>
      <c r="E86" s="3" t="s">
        <v>24</v>
      </c>
      <c r="F86" s="3">
        <v>19</v>
      </c>
    </row>
    <row r="87" spans="1:6" x14ac:dyDescent="0.25">
      <c r="A87" s="3" t="str">
        <f t="shared" si="3"/>
        <v>0006</v>
      </c>
      <c r="B87" s="3" t="s">
        <v>120</v>
      </c>
      <c r="C87" s="3" t="str">
        <f>"3RHRDL2"</f>
        <v>3RHRDL2</v>
      </c>
      <c r="D87" s="3" t="str">
        <f>"216"</f>
        <v>216</v>
      </c>
      <c r="E87" s="3" t="s">
        <v>34</v>
      </c>
      <c r="F87" s="3">
        <v>22</v>
      </c>
    </row>
    <row r="88" spans="1:6" x14ac:dyDescent="0.25">
      <c r="A88" s="3" t="str">
        <f t="shared" si="3"/>
        <v>0006</v>
      </c>
      <c r="B88" s="3" t="s">
        <v>120</v>
      </c>
      <c r="C88" s="3" t="str">
        <f>"3RHRDL2"</f>
        <v>3RHRDL2</v>
      </c>
      <c r="D88" s="3" t="str">
        <f>"222"</f>
        <v>222</v>
      </c>
      <c r="E88" s="3" t="s">
        <v>34</v>
      </c>
      <c r="F88" s="3">
        <v>23</v>
      </c>
    </row>
    <row r="89" spans="1:6" x14ac:dyDescent="0.25">
      <c r="A89" s="3" t="str">
        <f t="shared" si="3"/>
        <v>0006</v>
      </c>
      <c r="B89" s="3" t="s">
        <v>120</v>
      </c>
      <c r="C89" s="3" t="str">
        <f>"4RHRDL1"</f>
        <v>4RHRDL1</v>
      </c>
      <c r="D89" s="3" t="str">
        <f>"306"</f>
        <v>306</v>
      </c>
      <c r="E89" s="3" t="s">
        <v>25</v>
      </c>
      <c r="F89" s="3">
        <v>25</v>
      </c>
    </row>
    <row r="90" spans="1:6" x14ac:dyDescent="0.25">
      <c r="A90" s="3" t="str">
        <f t="shared" si="3"/>
        <v>0006</v>
      </c>
      <c r="B90" s="3" t="s">
        <v>120</v>
      </c>
      <c r="C90" s="3" t="str">
        <f>"4RHRDL2"</f>
        <v>4RHRDL2</v>
      </c>
      <c r="D90" s="3" t="str">
        <f>"304"</f>
        <v>304</v>
      </c>
      <c r="E90" s="3" t="s">
        <v>35</v>
      </c>
      <c r="F90" s="3">
        <v>25</v>
      </c>
    </row>
    <row r="91" spans="1:6" x14ac:dyDescent="0.25">
      <c r="A91" s="3" t="str">
        <f t="shared" si="3"/>
        <v>0006</v>
      </c>
      <c r="B91" s="3" t="s">
        <v>120</v>
      </c>
      <c r="C91" s="3" t="str">
        <f>"4RHRDL2"</f>
        <v>4RHRDL2</v>
      </c>
      <c r="D91" s="3" t="str">
        <f>"311"</f>
        <v>311</v>
      </c>
      <c r="E91" s="3" t="s">
        <v>35</v>
      </c>
      <c r="F91" s="3">
        <v>25</v>
      </c>
    </row>
    <row r="92" spans="1:6" x14ac:dyDescent="0.25">
      <c r="A92" s="3" t="str">
        <f t="shared" si="3"/>
        <v>0006</v>
      </c>
      <c r="B92" s="3" t="s">
        <v>120</v>
      </c>
      <c r="C92" s="3" t="str">
        <f>"5MHRDL2"</f>
        <v>5MHRDL2</v>
      </c>
      <c r="D92" s="3" t="str">
        <f>"309"</f>
        <v>309</v>
      </c>
      <c r="E92" s="3" t="s">
        <v>36</v>
      </c>
      <c r="F92" s="3">
        <v>22</v>
      </c>
    </row>
    <row r="93" spans="1:6" x14ac:dyDescent="0.25">
      <c r="A93" s="3" t="str">
        <f t="shared" si="3"/>
        <v>0006</v>
      </c>
      <c r="B93" s="3" t="s">
        <v>120</v>
      </c>
      <c r="C93" s="3" t="str">
        <f>"5MHRGE0"</f>
        <v>5MHRGE0</v>
      </c>
      <c r="D93" s="3" t="str">
        <f>"1"</f>
        <v>1</v>
      </c>
      <c r="E93" s="3" t="s">
        <v>26</v>
      </c>
      <c r="F93" s="3">
        <v>24</v>
      </c>
    </row>
    <row r="94" spans="1:6" x14ac:dyDescent="0.25">
      <c r="A94" s="3" t="str">
        <f t="shared" si="3"/>
        <v>0006</v>
      </c>
      <c r="B94" s="3" t="s">
        <v>120</v>
      </c>
      <c r="C94" s="3" t="str">
        <f>"5MHRGE0"</f>
        <v>5MHRGE0</v>
      </c>
      <c r="D94" s="3" t="str">
        <f>"2"</f>
        <v>2</v>
      </c>
      <c r="E94" s="3" t="s">
        <v>26</v>
      </c>
      <c r="F94" s="3">
        <v>24</v>
      </c>
    </row>
    <row r="95" spans="1:6" x14ac:dyDescent="0.25">
      <c r="A95" s="3" t="str">
        <f t="shared" si="3"/>
        <v>0006</v>
      </c>
      <c r="B95" s="3" t="s">
        <v>120</v>
      </c>
      <c r="C95" s="3" t="str">
        <f>"5MHRGE0"</f>
        <v>5MHRGE0</v>
      </c>
      <c r="D95" s="3" t="str">
        <f>"4"</f>
        <v>4</v>
      </c>
      <c r="E95" s="3" t="s">
        <v>26</v>
      </c>
      <c r="F95" s="3">
        <v>23</v>
      </c>
    </row>
    <row r="96" spans="1:6" x14ac:dyDescent="0.25">
      <c r="A96" s="3" t="str">
        <f t="shared" si="3"/>
        <v>0006</v>
      </c>
      <c r="B96" s="3" t="s">
        <v>120</v>
      </c>
      <c r="C96" s="3" t="str">
        <f>"5MHRSB0"</f>
        <v>5MHRSB0</v>
      </c>
      <c r="D96" s="3" t="str">
        <f>"303"</f>
        <v>303</v>
      </c>
      <c r="E96" s="3" t="s">
        <v>27</v>
      </c>
      <c r="F96" s="3">
        <v>21</v>
      </c>
    </row>
    <row r="97" spans="1:6" x14ac:dyDescent="0.25">
      <c r="A97" s="3" t="str">
        <f t="shared" si="3"/>
        <v>0006</v>
      </c>
      <c r="B97" s="3" t="s">
        <v>120</v>
      </c>
      <c r="C97" s="3" t="str">
        <f>"5RHRDL2"</f>
        <v>5RHRDL2</v>
      </c>
      <c r="D97" s="3" t="str">
        <f>"305"</f>
        <v>305</v>
      </c>
      <c r="E97" s="3" t="s">
        <v>37</v>
      </c>
      <c r="F97" s="3">
        <v>25</v>
      </c>
    </row>
    <row r="98" spans="1:6" x14ac:dyDescent="0.25">
      <c r="A98" s="3" t="str">
        <f t="shared" si="3"/>
        <v>0006</v>
      </c>
      <c r="B98" s="3" t="s">
        <v>120</v>
      </c>
      <c r="C98" s="3" t="str">
        <f>"6RHRDL2"</f>
        <v>6RHRDL2</v>
      </c>
      <c r="D98" s="3" t="str">
        <f>"3"</f>
        <v>3</v>
      </c>
      <c r="E98" s="3" t="s">
        <v>38</v>
      </c>
      <c r="F98" s="3">
        <v>26</v>
      </c>
    </row>
    <row r="99" spans="1:6" x14ac:dyDescent="0.25">
      <c r="A99" s="3" t="str">
        <f t="shared" si="3"/>
        <v>0006</v>
      </c>
      <c r="B99" s="3" t="s">
        <v>120</v>
      </c>
      <c r="C99" s="3" t="str">
        <f>"KAHRDL1"</f>
        <v>KAHRDL1</v>
      </c>
      <c r="D99" s="3" t="str">
        <f>"207"</f>
        <v>207</v>
      </c>
      <c r="E99" s="3" t="s">
        <v>39</v>
      </c>
      <c r="F99" s="3">
        <v>16</v>
      </c>
    </row>
    <row r="100" spans="1:6" x14ac:dyDescent="0.25">
      <c r="A100" s="3" t="str">
        <f t="shared" si="3"/>
        <v>0006</v>
      </c>
      <c r="B100" s="3" t="s">
        <v>120</v>
      </c>
      <c r="C100" s="3" t="str">
        <f>"KAHRDL2"</f>
        <v>KAHRDL2</v>
      </c>
      <c r="D100" s="3" t="str">
        <f>"108"</f>
        <v>108</v>
      </c>
      <c r="E100" s="3" t="s">
        <v>28</v>
      </c>
      <c r="F100" s="3">
        <v>23</v>
      </c>
    </row>
    <row r="101" spans="1:6" x14ac:dyDescent="0.25">
      <c r="A101" s="3" t="str">
        <f t="shared" si="3"/>
        <v>0006</v>
      </c>
      <c r="B101" s="3" t="s">
        <v>120</v>
      </c>
      <c r="C101" s="3" t="str">
        <f>"KPHRDL1"</f>
        <v>KPHRDL1</v>
      </c>
      <c r="D101" s="3" t="str">
        <f>"1082"</f>
        <v>1082</v>
      </c>
      <c r="E101" s="3" t="s">
        <v>40</v>
      </c>
      <c r="F101" s="3">
        <v>13</v>
      </c>
    </row>
    <row r="102" spans="1:6" x14ac:dyDescent="0.25">
      <c r="A102" s="3" t="str">
        <f t="shared" si="3"/>
        <v>0006</v>
      </c>
      <c r="B102" s="3" t="s">
        <v>120</v>
      </c>
      <c r="C102" s="3" t="str">
        <f>"KPHRDL1"</f>
        <v>KPHRDL1</v>
      </c>
      <c r="D102" s="3" t="str">
        <f>"2072"</f>
        <v>2072</v>
      </c>
      <c r="E102" s="3" t="s">
        <v>40</v>
      </c>
      <c r="F102" s="3">
        <v>11</v>
      </c>
    </row>
    <row r="103" spans="1:6" x14ac:dyDescent="0.25">
      <c r="A103" s="3" t="str">
        <f t="shared" ref="A103:A121" si="4">"0008"</f>
        <v>0008</v>
      </c>
      <c r="B103" s="3" t="s">
        <v>121</v>
      </c>
      <c r="C103" s="3" t="str">
        <f>"1RHRGE0"</f>
        <v>1RHRGE0</v>
      </c>
      <c r="D103" s="3" t="str">
        <f>"3"</f>
        <v>3</v>
      </c>
      <c r="E103" s="3" t="s">
        <v>9</v>
      </c>
      <c r="F103" s="3">
        <v>25</v>
      </c>
    </row>
    <row r="104" spans="1:6" x14ac:dyDescent="0.25">
      <c r="A104" s="3" t="str">
        <f t="shared" si="4"/>
        <v>0008</v>
      </c>
      <c r="B104" s="3" t="s">
        <v>121</v>
      </c>
      <c r="C104" s="3" t="str">
        <f>"1RHRGE0"</f>
        <v>1RHRGE0</v>
      </c>
      <c r="D104" s="3" t="str">
        <f>"4"</f>
        <v>4</v>
      </c>
      <c r="E104" s="3" t="s">
        <v>9</v>
      </c>
      <c r="F104" s="3">
        <v>25</v>
      </c>
    </row>
    <row r="105" spans="1:6" x14ac:dyDescent="0.25">
      <c r="A105" s="3" t="str">
        <f t="shared" si="4"/>
        <v>0008</v>
      </c>
      <c r="B105" s="3" t="s">
        <v>121</v>
      </c>
      <c r="C105" s="3" t="str">
        <f>"1RHRGE0"</f>
        <v>1RHRGE0</v>
      </c>
      <c r="D105" s="3" t="str">
        <f>"104"</f>
        <v>104</v>
      </c>
      <c r="E105" s="3" t="s">
        <v>9</v>
      </c>
      <c r="F105" s="3">
        <v>20</v>
      </c>
    </row>
    <row r="106" spans="1:6" x14ac:dyDescent="0.25">
      <c r="A106" s="3" t="str">
        <f t="shared" si="4"/>
        <v>0008</v>
      </c>
      <c r="B106" s="3" t="s">
        <v>121</v>
      </c>
      <c r="C106" s="3" t="str">
        <f>"2MHRGE0"</f>
        <v>2MHRGE0</v>
      </c>
      <c r="D106" s="3" t="str">
        <f>"106"</f>
        <v>106</v>
      </c>
      <c r="E106" s="3" t="s">
        <v>42</v>
      </c>
      <c r="F106" s="3">
        <v>23</v>
      </c>
    </row>
    <row r="107" spans="1:6" x14ac:dyDescent="0.25">
      <c r="A107" s="3" t="str">
        <f t="shared" si="4"/>
        <v>0008</v>
      </c>
      <c r="B107" s="3" t="s">
        <v>121</v>
      </c>
      <c r="C107" s="3" t="str">
        <f>"2RHRGE0"</f>
        <v>2RHRGE0</v>
      </c>
      <c r="D107" s="3" t="str">
        <f>"101"</f>
        <v>101</v>
      </c>
      <c r="E107" s="3" t="s">
        <v>10</v>
      </c>
      <c r="F107" s="3">
        <v>27</v>
      </c>
    </row>
    <row r="108" spans="1:6" x14ac:dyDescent="0.25">
      <c r="A108" s="3" t="str">
        <f t="shared" si="4"/>
        <v>0008</v>
      </c>
      <c r="B108" s="3" t="s">
        <v>121</v>
      </c>
      <c r="C108" s="3" t="str">
        <f>"2RHRGE0"</f>
        <v>2RHRGE0</v>
      </c>
      <c r="D108" s="3" t="str">
        <f>"103"</f>
        <v>103</v>
      </c>
      <c r="E108" s="3" t="s">
        <v>10</v>
      </c>
      <c r="F108" s="3">
        <v>26</v>
      </c>
    </row>
    <row r="109" spans="1:6" x14ac:dyDescent="0.25">
      <c r="A109" s="3" t="str">
        <f t="shared" si="4"/>
        <v>0008</v>
      </c>
      <c r="B109" s="3" t="s">
        <v>121</v>
      </c>
      <c r="C109" s="3" t="str">
        <f>"3RHRGE0"</f>
        <v>3RHRGE0</v>
      </c>
      <c r="D109" s="3" t="str">
        <f>"105"</f>
        <v>105</v>
      </c>
      <c r="E109" s="3" t="s">
        <v>11</v>
      </c>
      <c r="F109" s="3">
        <v>28</v>
      </c>
    </row>
    <row r="110" spans="1:6" x14ac:dyDescent="0.25">
      <c r="A110" s="3" t="str">
        <f t="shared" si="4"/>
        <v>0008</v>
      </c>
      <c r="B110" s="3" t="s">
        <v>121</v>
      </c>
      <c r="C110" s="3" t="str">
        <f>"3RHRGE0"</f>
        <v>3RHRGE0</v>
      </c>
      <c r="D110" s="3" t="str">
        <f>"107"</f>
        <v>107</v>
      </c>
      <c r="E110" s="3" t="s">
        <v>11</v>
      </c>
      <c r="F110" s="3">
        <v>26</v>
      </c>
    </row>
    <row r="111" spans="1:6" x14ac:dyDescent="0.25">
      <c r="A111" s="3" t="str">
        <f t="shared" si="4"/>
        <v>0008</v>
      </c>
      <c r="B111" s="3" t="s">
        <v>121</v>
      </c>
      <c r="C111" s="3" t="str">
        <f>"4MHREBN"</f>
        <v>4MHREBN</v>
      </c>
      <c r="D111" s="3" t="str">
        <f>"19"</f>
        <v>19</v>
      </c>
      <c r="E111" s="3" t="s">
        <v>18</v>
      </c>
      <c r="F111" s="3">
        <v>6</v>
      </c>
    </row>
    <row r="112" spans="1:6" x14ac:dyDescent="0.25">
      <c r="A112" s="3" t="str">
        <f t="shared" si="4"/>
        <v>0008</v>
      </c>
      <c r="B112" s="3" t="s">
        <v>121</v>
      </c>
      <c r="C112" s="3" t="str">
        <f>"4MHRMLN"</f>
        <v>4MHRMLN</v>
      </c>
      <c r="D112" s="3" t="str">
        <f>"14"</f>
        <v>14</v>
      </c>
      <c r="E112" s="3" t="s">
        <v>18</v>
      </c>
      <c r="F112" s="3">
        <v>11</v>
      </c>
    </row>
    <row r="113" spans="1:6" x14ac:dyDescent="0.25">
      <c r="A113" s="3" t="str">
        <f t="shared" si="4"/>
        <v>0008</v>
      </c>
      <c r="B113" s="3" t="s">
        <v>121</v>
      </c>
      <c r="C113" s="3" t="str">
        <f>"4RHRGE0"</f>
        <v>4RHRGE0</v>
      </c>
      <c r="D113" s="3" t="str">
        <f>"17"</f>
        <v>17</v>
      </c>
      <c r="E113" s="3" t="s">
        <v>12</v>
      </c>
      <c r="F113" s="3">
        <v>32</v>
      </c>
    </row>
    <row r="114" spans="1:6" x14ac:dyDescent="0.25">
      <c r="A114" s="3" t="str">
        <f t="shared" si="4"/>
        <v>0008</v>
      </c>
      <c r="B114" s="3" t="s">
        <v>121</v>
      </c>
      <c r="C114" s="3" t="str">
        <f>"4RHRGE0"</f>
        <v>4RHRGE0</v>
      </c>
      <c r="D114" s="3" t="str">
        <f>"18"</f>
        <v>18</v>
      </c>
      <c r="E114" s="3" t="s">
        <v>12</v>
      </c>
      <c r="F114" s="3">
        <v>33</v>
      </c>
    </row>
    <row r="115" spans="1:6" x14ac:dyDescent="0.25">
      <c r="A115" s="3" t="str">
        <f t="shared" si="4"/>
        <v>0008</v>
      </c>
      <c r="B115" s="3" t="s">
        <v>121</v>
      </c>
      <c r="C115" s="3" t="str">
        <f>"5MHRGE0"</f>
        <v>5MHRGE0</v>
      </c>
      <c r="D115" s="3" t="str">
        <f>"20"</f>
        <v>20</v>
      </c>
      <c r="E115" s="3" t="s">
        <v>26</v>
      </c>
      <c r="F115" s="3">
        <v>25</v>
      </c>
    </row>
    <row r="116" spans="1:6" x14ac:dyDescent="0.25">
      <c r="A116" s="3" t="str">
        <f t="shared" si="4"/>
        <v>0008</v>
      </c>
      <c r="B116" s="3" t="s">
        <v>121</v>
      </c>
      <c r="C116" s="3" t="str">
        <f>"5RHRGE0"</f>
        <v>5RHRGE0</v>
      </c>
      <c r="D116" s="3" t="str">
        <f>"12"</f>
        <v>12</v>
      </c>
      <c r="E116" s="3" t="s">
        <v>13</v>
      </c>
      <c r="F116" s="3">
        <v>27</v>
      </c>
    </row>
    <row r="117" spans="1:6" x14ac:dyDescent="0.25">
      <c r="A117" s="3" t="str">
        <f t="shared" si="4"/>
        <v>0008</v>
      </c>
      <c r="B117" s="3" t="s">
        <v>121</v>
      </c>
      <c r="C117" s="3" t="str">
        <f>"5RHRGE0"</f>
        <v>5RHRGE0</v>
      </c>
      <c r="D117" s="3" t="str">
        <f>"13"</f>
        <v>13</v>
      </c>
      <c r="E117" s="3" t="s">
        <v>13</v>
      </c>
      <c r="F117" s="3">
        <v>27</v>
      </c>
    </row>
    <row r="118" spans="1:6" x14ac:dyDescent="0.25">
      <c r="A118" s="3" t="str">
        <f t="shared" si="4"/>
        <v>0008</v>
      </c>
      <c r="B118" s="3" t="s">
        <v>121</v>
      </c>
      <c r="C118" s="3" t="str">
        <f>"6RHRGE0"</f>
        <v>6RHRGE0</v>
      </c>
      <c r="D118" s="3" t="str">
        <f>"15"</f>
        <v>15</v>
      </c>
      <c r="E118" s="3" t="s">
        <v>14</v>
      </c>
      <c r="F118" s="3">
        <v>30</v>
      </c>
    </row>
    <row r="119" spans="1:6" x14ac:dyDescent="0.25">
      <c r="A119" s="3" t="str">
        <f t="shared" si="4"/>
        <v>0008</v>
      </c>
      <c r="B119" s="3" t="s">
        <v>121</v>
      </c>
      <c r="C119" s="3" t="str">
        <f>"6RHRGE0"</f>
        <v>6RHRGE0</v>
      </c>
      <c r="D119" s="3" t="str">
        <f>"16"</f>
        <v>16</v>
      </c>
      <c r="E119" s="3" t="s">
        <v>14</v>
      </c>
      <c r="F119" s="3">
        <v>30</v>
      </c>
    </row>
    <row r="120" spans="1:6" x14ac:dyDescent="0.25">
      <c r="A120" s="3" t="str">
        <f t="shared" si="4"/>
        <v>0008</v>
      </c>
      <c r="B120" s="3" t="s">
        <v>121</v>
      </c>
      <c r="C120" s="3" t="str">
        <f>"KAHRGE0"</f>
        <v>KAHRGE0</v>
      </c>
      <c r="D120" s="3" t="str">
        <f>"801"</f>
        <v>801</v>
      </c>
      <c r="E120" s="3" t="s">
        <v>15</v>
      </c>
      <c r="F120" s="3">
        <v>20</v>
      </c>
    </row>
    <row r="121" spans="1:6" x14ac:dyDescent="0.25">
      <c r="A121" s="3" t="str">
        <f t="shared" si="4"/>
        <v>0008</v>
      </c>
      <c r="B121" s="3" t="s">
        <v>121</v>
      </c>
      <c r="C121" s="3" t="str">
        <f>"KPHRGE0"</f>
        <v>KPHRGE0</v>
      </c>
      <c r="D121" s="3" t="str">
        <f>"802"</f>
        <v>802</v>
      </c>
      <c r="E121" s="3" t="s">
        <v>16</v>
      </c>
      <c r="F121" s="3">
        <v>17</v>
      </c>
    </row>
    <row r="122" spans="1:6" x14ac:dyDescent="0.25">
      <c r="A122" s="3" t="str">
        <f t="shared" ref="A122:A145" si="5">"0010"</f>
        <v>0010</v>
      </c>
      <c r="B122" s="3" t="s">
        <v>122</v>
      </c>
      <c r="C122" s="3" t="str">
        <f>"1MHRGE0"</f>
        <v>1MHRGE0</v>
      </c>
      <c r="D122" s="3" t="str">
        <f>"147"</f>
        <v>147</v>
      </c>
      <c r="E122" s="3" t="s">
        <v>44</v>
      </c>
      <c r="F122" s="3">
        <v>19</v>
      </c>
    </row>
    <row r="123" spans="1:6" x14ac:dyDescent="0.25">
      <c r="A123" s="3" t="str">
        <f t="shared" si="5"/>
        <v>0010</v>
      </c>
      <c r="B123" s="3" t="s">
        <v>122</v>
      </c>
      <c r="C123" s="3" t="str">
        <f>"1RHRDL1"</f>
        <v>1RHRDL1</v>
      </c>
      <c r="D123" s="3" t="str">
        <f>"105"</f>
        <v>105</v>
      </c>
      <c r="E123" s="3" t="s">
        <v>21</v>
      </c>
      <c r="F123" s="3">
        <v>25</v>
      </c>
    </row>
    <row r="124" spans="1:6" x14ac:dyDescent="0.25">
      <c r="A124" s="3" t="str">
        <f t="shared" si="5"/>
        <v>0010</v>
      </c>
      <c r="B124" s="3" t="s">
        <v>122</v>
      </c>
      <c r="C124" s="3" t="str">
        <f>"1RHRDL1"</f>
        <v>1RHRDL1</v>
      </c>
      <c r="D124" s="3" t="str">
        <f>"111"</f>
        <v>111</v>
      </c>
      <c r="E124" s="3" t="s">
        <v>21</v>
      </c>
      <c r="F124" s="3">
        <v>25</v>
      </c>
    </row>
    <row r="125" spans="1:6" x14ac:dyDescent="0.25">
      <c r="A125" s="3" t="str">
        <f t="shared" si="5"/>
        <v>0010</v>
      </c>
      <c r="B125" s="3" t="s">
        <v>122</v>
      </c>
      <c r="C125" s="3" t="str">
        <f>"1RHRGE0"</f>
        <v>1RHRGE0</v>
      </c>
      <c r="D125" s="3" t="str">
        <f>"115"</f>
        <v>115</v>
      </c>
      <c r="E125" s="3" t="s">
        <v>9</v>
      </c>
      <c r="F125" s="3">
        <v>24</v>
      </c>
    </row>
    <row r="126" spans="1:6" x14ac:dyDescent="0.25">
      <c r="A126" s="3" t="str">
        <f t="shared" si="5"/>
        <v>0010</v>
      </c>
      <c r="B126" s="3" t="s">
        <v>122</v>
      </c>
      <c r="C126" s="3" t="str">
        <f>"2RHRDL1"</f>
        <v>2RHRDL1</v>
      </c>
      <c r="D126" s="3" t="str">
        <f>"148"</f>
        <v>148</v>
      </c>
      <c r="E126" s="3" t="s">
        <v>23</v>
      </c>
      <c r="F126" s="3">
        <v>18</v>
      </c>
    </row>
    <row r="127" spans="1:6" x14ac:dyDescent="0.25">
      <c r="A127" s="3" t="str">
        <f t="shared" si="5"/>
        <v>0010</v>
      </c>
      <c r="B127" s="3" t="s">
        <v>122</v>
      </c>
      <c r="C127" s="3" t="str">
        <f>"2RHRDL1"</f>
        <v>2RHRDL1</v>
      </c>
      <c r="D127" s="3" t="str">
        <f>"155"</f>
        <v>155</v>
      </c>
      <c r="E127" s="3" t="s">
        <v>23</v>
      </c>
      <c r="F127" s="3">
        <v>20</v>
      </c>
    </row>
    <row r="128" spans="1:6" x14ac:dyDescent="0.25">
      <c r="A128" s="3" t="str">
        <f t="shared" si="5"/>
        <v>0010</v>
      </c>
      <c r="B128" s="3" t="s">
        <v>122</v>
      </c>
      <c r="C128" s="3" t="str">
        <f>"2RHRGE0"</f>
        <v>2RHRGE0</v>
      </c>
      <c r="D128" s="3" t="str">
        <f>"149"</f>
        <v>149</v>
      </c>
      <c r="E128" s="3" t="s">
        <v>10</v>
      </c>
      <c r="F128" s="3">
        <v>19</v>
      </c>
    </row>
    <row r="129" spans="1:6" x14ac:dyDescent="0.25">
      <c r="A129" s="3" t="str">
        <f t="shared" si="5"/>
        <v>0010</v>
      </c>
      <c r="B129" s="3" t="s">
        <v>122</v>
      </c>
      <c r="C129" s="3" t="str">
        <f>"3MHRGE0"</f>
        <v>3MHRGE0</v>
      </c>
      <c r="D129" s="3" t="str">
        <f>"159"</f>
        <v>159</v>
      </c>
      <c r="E129" s="3" t="s">
        <v>33</v>
      </c>
      <c r="F129" s="3">
        <v>21</v>
      </c>
    </row>
    <row r="130" spans="1:6" x14ac:dyDescent="0.25">
      <c r="A130" s="3" t="str">
        <f t="shared" si="5"/>
        <v>0010</v>
      </c>
      <c r="B130" s="3" t="s">
        <v>122</v>
      </c>
      <c r="C130" s="3" t="str">
        <f>"3RHRDL1"</f>
        <v>3RHRDL1</v>
      </c>
      <c r="D130" s="3" t="str">
        <f>"154"</f>
        <v>154</v>
      </c>
      <c r="E130" s="3" t="s">
        <v>24</v>
      </c>
      <c r="F130" s="3">
        <v>23</v>
      </c>
    </row>
    <row r="131" spans="1:6" x14ac:dyDescent="0.25">
      <c r="A131" s="3" t="str">
        <f t="shared" si="5"/>
        <v>0010</v>
      </c>
      <c r="B131" s="3" t="s">
        <v>122</v>
      </c>
      <c r="C131" s="3" t="str">
        <f>"3RHRDL1"</f>
        <v>3RHRDL1</v>
      </c>
      <c r="D131" s="3" t="str">
        <f>"158"</f>
        <v>158</v>
      </c>
      <c r="E131" s="3" t="s">
        <v>24</v>
      </c>
      <c r="F131" s="3">
        <v>22</v>
      </c>
    </row>
    <row r="132" spans="1:6" x14ac:dyDescent="0.25">
      <c r="A132" s="3" t="str">
        <f t="shared" si="5"/>
        <v>0010</v>
      </c>
      <c r="B132" s="3" t="s">
        <v>122</v>
      </c>
      <c r="C132" s="3" t="str">
        <f>"3RHRGE0"</f>
        <v>3RHRGE0</v>
      </c>
      <c r="D132" s="3" t="str">
        <f>"157"</f>
        <v>157</v>
      </c>
      <c r="E132" s="3" t="s">
        <v>11</v>
      </c>
      <c r="F132" s="3">
        <v>25</v>
      </c>
    </row>
    <row r="133" spans="1:6" x14ac:dyDescent="0.25">
      <c r="A133" s="3" t="str">
        <f t="shared" si="5"/>
        <v>0010</v>
      </c>
      <c r="B133" s="3" t="s">
        <v>122</v>
      </c>
      <c r="C133" s="3" t="str">
        <f>"4RHRDL1"</f>
        <v>4RHRDL1</v>
      </c>
      <c r="D133" s="3" t="str">
        <f>"160"</f>
        <v>160</v>
      </c>
      <c r="E133" s="3" t="s">
        <v>25</v>
      </c>
      <c r="F133" s="3">
        <v>23</v>
      </c>
    </row>
    <row r="134" spans="1:6" x14ac:dyDescent="0.25">
      <c r="A134" s="3" t="str">
        <f t="shared" si="5"/>
        <v>0010</v>
      </c>
      <c r="B134" s="3" t="s">
        <v>122</v>
      </c>
      <c r="C134" s="3" t="str">
        <f>"4RHRDL1"</f>
        <v>4RHRDL1</v>
      </c>
      <c r="D134" s="3" t="str">
        <f>"161"</f>
        <v>161</v>
      </c>
      <c r="E134" s="3" t="s">
        <v>25</v>
      </c>
      <c r="F134" s="3">
        <v>24</v>
      </c>
    </row>
    <row r="135" spans="1:6" x14ac:dyDescent="0.25">
      <c r="A135" s="3" t="str">
        <f t="shared" si="5"/>
        <v>0010</v>
      </c>
      <c r="B135" s="3" t="s">
        <v>122</v>
      </c>
      <c r="C135" s="3" t="str">
        <f>"4RHRGE0"</f>
        <v>4RHRGE0</v>
      </c>
      <c r="D135" s="3" t="str">
        <f>"167"</f>
        <v>167</v>
      </c>
      <c r="E135" s="3" t="s">
        <v>12</v>
      </c>
      <c r="F135" s="3">
        <v>26</v>
      </c>
    </row>
    <row r="136" spans="1:6" x14ac:dyDescent="0.25">
      <c r="A136" s="3" t="str">
        <f t="shared" si="5"/>
        <v>0010</v>
      </c>
      <c r="B136" s="3" t="s">
        <v>122</v>
      </c>
      <c r="C136" s="3" t="str">
        <f>"5MHRSB0"</f>
        <v>5MHRSB0</v>
      </c>
      <c r="D136" s="3" t="str">
        <f>"174"</f>
        <v>174</v>
      </c>
      <c r="E136" s="3" t="s">
        <v>27</v>
      </c>
      <c r="F136" s="3">
        <v>23</v>
      </c>
    </row>
    <row r="137" spans="1:6" x14ac:dyDescent="0.25">
      <c r="A137" s="3" t="str">
        <f t="shared" si="5"/>
        <v>0010</v>
      </c>
      <c r="B137" s="3" t="s">
        <v>122</v>
      </c>
      <c r="C137" s="3" t="str">
        <f>"5RHRGE0"</f>
        <v>5RHRGE0</v>
      </c>
      <c r="D137" s="3" t="str">
        <f>"162"</f>
        <v>162</v>
      </c>
      <c r="E137" s="3" t="s">
        <v>13</v>
      </c>
      <c r="F137" s="3">
        <v>30</v>
      </c>
    </row>
    <row r="138" spans="1:6" x14ac:dyDescent="0.25">
      <c r="A138" s="3" t="str">
        <f t="shared" si="5"/>
        <v>0010</v>
      </c>
      <c r="B138" s="3" t="s">
        <v>122</v>
      </c>
      <c r="C138" s="3" t="str">
        <f>"5RHRGE0"</f>
        <v>5RHRGE0</v>
      </c>
      <c r="D138" s="3" t="str">
        <f>"181"</f>
        <v>181</v>
      </c>
      <c r="E138" s="3" t="s">
        <v>13</v>
      </c>
      <c r="F138" s="3">
        <v>31</v>
      </c>
    </row>
    <row r="139" spans="1:6" x14ac:dyDescent="0.25">
      <c r="A139" s="3" t="str">
        <f t="shared" si="5"/>
        <v>0010</v>
      </c>
      <c r="B139" s="3" t="s">
        <v>122</v>
      </c>
      <c r="C139" s="3" t="str">
        <f>"6RHRGE0"</f>
        <v>6RHRGE0</v>
      </c>
      <c r="D139" s="3" t="str">
        <f>"164"</f>
        <v>164</v>
      </c>
      <c r="E139" s="3" t="s">
        <v>14</v>
      </c>
      <c r="F139" s="3">
        <v>22</v>
      </c>
    </row>
    <row r="140" spans="1:6" x14ac:dyDescent="0.25">
      <c r="A140" s="3" t="str">
        <f t="shared" si="5"/>
        <v>0010</v>
      </c>
      <c r="B140" s="3" t="s">
        <v>122</v>
      </c>
      <c r="C140" s="3" t="str">
        <f>"6RHRGE0"</f>
        <v>6RHRGE0</v>
      </c>
      <c r="D140" s="3" t="str">
        <f>"175"</f>
        <v>175</v>
      </c>
      <c r="E140" s="3" t="s">
        <v>14</v>
      </c>
      <c r="F140" s="3">
        <v>24</v>
      </c>
    </row>
    <row r="141" spans="1:6" x14ac:dyDescent="0.25">
      <c r="A141" s="3" t="str">
        <f t="shared" si="5"/>
        <v>0010</v>
      </c>
      <c r="B141" s="3" t="s">
        <v>122</v>
      </c>
      <c r="C141" s="3" t="str">
        <f>"6RHRGE0"</f>
        <v>6RHRGE0</v>
      </c>
      <c r="D141" s="3" t="str">
        <f>"180"</f>
        <v>180</v>
      </c>
      <c r="E141" s="3" t="s">
        <v>14</v>
      </c>
      <c r="F141" s="3">
        <v>23</v>
      </c>
    </row>
    <row r="142" spans="1:6" x14ac:dyDescent="0.25">
      <c r="A142" s="3" t="str">
        <f t="shared" si="5"/>
        <v>0010</v>
      </c>
      <c r="B142" s="3" t="s">
        <v>122</v>
      </c>
      <c r="C142" s="3" t="str">
        <f>"KAHRDL1"</f>
        <v>KAHRDL1</v>
      </c>
      <c r="D142" s="3" t="str">
        <f>"1011"</f>
        <v>1011</v>
      </c>
      <c r="E142" s="3" t="s">
        <v>39</v>
      </c>
      <c r="F142" s="3">
        <v>22</v>
      </c>
    </row>
    <row r="143" spans="1:6" x14ac:dyDescent="0.25">
      <c r="A143" s="3" t="str">
        <f t="shared" si="5"/>
        <v>0010</v>
      </c>
      <c r="B143" s="3" t="s">
        <v>122</v>
      </c>
      <c r="C143" s="3" t="str">
        <f>"KAHRGE0"</f>
        <v>KAHRGE0</v>
      </c>
      <c r="D143" s="3" t="str">
        <f>"1121"</f>
        <v>1121</v>
      </c>
      <c r="E143" s="3" t="s">
        <v>15</v>
      </c>
      <c r="F143" s="3">
        <v>18</v>
      </c>
    </row>
    <row r="144" spans="1:6" x14ac:dyDescent="0.25">
      <c r="A144" s="3" t="str">
        <f t="shared" si="5"/>
        <v>0010</v>
      </c>
      <c r="B144" s="3" t="s">
        <v>122</v>
      </c>
      <c r="C144" s="3" t="str">
        <f>"KPHRDL1"</f>
        <v>KPHRDL1</v>
      </c>
      <c r="D144" s="3" t="str">
        <f>"1012"</f>
        <v>1012</v>
      </c>
      <c r="E144" s="3" t="s">
        <v>40</v>
      </c>
      <c r="F144" s="3">
        <v>23</v>
      </c>
    </row>
    <row r="145" spans="1:6" x14ac:dyDescent="0.25">
      <c r="A145" s="3" t="str">
        <f t="shared" si="5"/>
        <v>0010</v>
      </c>
      <c r="B145" s="3" t="s">
        <v>122</v>
      </c>
      <c r="C145" s="3" t="str">
        <f>"KPHRGE0"</f>
        <v>KPHRGE0</v>
      </c>
      <c r="D145" s="3" t="str">
        <f>"1122"</f>
        <v>1122</v>
      </c>
      <c r="E145" s="3" t="s">
        <v>16</v>
      </c>
      <c r="F145" s="3">
        <v>18</v>
      </c>
    </row>
    <row r="146" spans="1:6" x14ac:dyDescent="0.25">
      <c r="A146" s="3" t="str">
        <f t="shared" ref="A146:A175" si="6">"0015"</f>
        <v>0015</v>
      </c>
      <c r="B146" s="3" t="s">
        <v>123</v>
      </c>
      <c r="C146" s="3" t="str">
        <f>"1RHRDL1"</f>
        <v>1RHRDL1</v>
      </c>
      <c r="D146" s="3" t="str">
        <f>"138"</f>
        <v>138</v>
      </c>
      <c r="E146" s="3" t="s">
        <v>21</v>
      </c>
      <c r="F146" s="3">
        <v>20</v>
      </c>
    </row>
    <row r="147" spans="1:6" x14ac:dyDescent="0.25">
      <c r="A147" s="3" t="str">
        <f t="shared" si="6"/>
        <v>0015</v>
      </c>
      <c r="B147" s="3" t="s">
        <v>123</v>
      </c>
      <c r="C147" s="3" t="str">
        <f>"1RHRDL2"</f>
        <v>1RHRDL2</v>
      </c>
      <c r="D147" s="3" t="str">
        <f>"136"</f>
        <v>136</v>
      </c>
      <c r="E147" s="3" t="s">
        <v>22</v>
      </c>
      <c r="F147" s="3">
        <v>27</v>
      </c>
    </row>
    <row r="148" spans="1:6" x14ac:dyDescent="0.25">
      <c r="A148" s="3" t="str">
        <f t="shared" si="6"/>
        <v>0015</v>
      </c>
      <c r="B148" s="3" t="s">
        <v>123</v>
      </c>
      <c r="C148" s="3" t="str">
        <f>"1RHRGE0"</f>
        <v>1RHRGE0</v>
      </c>
      <c r="D148" s="3" t="str">
        <f>"149"</f>
        <v>149</v>
      </c>
      <c r="E148" s="3" t="s">
        <v>9</v>
      </c>
      <c r="F148" s="3">
        <v>23</v>
      </c>
    </row>
    <row r="149" spans="1:6" x14ac:dyDescent="0.25">
      <c r="A149" s="3" t="str">
        <f t="shared" si="6"/>
        <v>0015</v>
      </c>
      <c r="B149" s="3" t="s">
        <v>123</v>
      </c>
      <c r="C149" s="3" t="str">
        <f>"1RHRGE0"</f>
        <v>1RHRGE0</v>
      </c>
      <c r="D149" s="3" t="str">
        <f>"152"</f>
        <v>152</v>
      </c>
      <c r="E149" s="3" t="s">
        <v>9</v>
      </c>
      <c r="F149" s="3">
        <v>25</v>
      </c>
    </row>
    <row r="150" spans="1:6" x14ac:dyDescent="0.25">
      <c r="A150" s="3" t="str">
        <f t="shared" si="6"/>
        <v>0015</v>
      </c>
      <c r="B150" s="3" t="s">
        <v>123</v>
      </c>
      <c r="C150" s="3" t="str">
        <f>"2RHRDL1"</f>
        <v>2RHRDL1</v>
      </c>
      <c r="D150" s="3" t="str">
        <f>"130"</f>
        <v>130</v>
      </c>
      <c r="E150" s="3" t="s">
        <v>23</v>
      </c>
      <c r="F150" s="3">
        <v>19</v>
      </c>
    </row>
    <row r="151" spans="1:6" x14ac:dyDescent="0.25">
      <c r="A151" s="3" t="str">
        <f t="shared" si="6"/>
        <v>0015</v>
      </c>
      <c r="B151" s="3" t="s">
        <v>123</v>
      </c>
      <c r="C151" s="3" t="str">
        <f>"2RHRDL2"</f>
        <v>2RHRDL2</v>
      </c>
      <c r="D151" s="3" t="str">
        <f>"131"</f>
        <v>131</v>
      </c>
      <c r="E151" s="3" t="s">
        <v>32</v>
      </c>
      <c r="F151" s="3">
        <v>19</v>
      </c>
    </row>
    <row r="152" spans="1:6" x14ac:dyDescent="0.25">
      <c r="A152" s="3" t="str">
        <f t="shared" si="6"/>
        <v>0015</v>
      </c>
      <c r="B152" s="3" t="s">
        <v>123</v>
      </c>
      <c r="C152" s="3" t="str">
        <f>"2RHRGE0"</f>
        <v>2RHRGE0</v>
      </c>
      <c r="D152" s="3" t="str">
        <f>"132"</f>
        <v>132</v>
      </c>
      <c r="E152" s="3" t="s">
        <v>10</v>
      </c>
      <c r="F152" s="3">
        <v>26</v>
      </c>
    </row>
    <row r="153" spans="1:6" x14ac:dyDescent="0.25">
      <c r="A153" s="3" t="str">
        <f t="shared" si="6"/>
        <v>0015</v>
      </c>
      <c r="B153" s="3" t="s">
        <v>123</v>
      </c>
      <c r="C153" s="3" t="str">
        <f>"2RHRGE0"</f>
        <v>2RHRGE0</v>
      </c>
      <c r="D153" s="3" t="str">
        <f>"133"</f>
        <v>133</v>
      </c>
      <c r="E153" s="3" t="s">
        <v>10</v>
      </c>
      <c r="F153" s="3">
        <v>22</v>
      </c>
    </row>
    <row r="154" spans="1:6" x14ac:dyDescent="0.25">
      <c r="A154" s="3" t="str">
        <f t="shared" si="6"/>
        <v>0015</v>
      </c>
      <c r="B154" s="3" t="s">
        <v>123</v>
      </c>
      <c r="C154" s="3" t="str">
        <f>"3RHRDL1"</f>
        <v>3RHRDL1</v>
      </c>
      <c r="D154" s="3" t="str">
        <f>"202"</f>
        <v>202</v>
      </c>
      <c r="E154" s="3" t="s">
        <v>24</v>
      </c>
      <c r="F154" s="3">
        <v>24</v>
      </c>
    </row>
    <row r="155" spans="1:6" x14ac:dyDescent="0.25">
      <c r="A155" s="3" t="str">
        <f t="shared" si="6"/>
        <v>0015</v>
      </c>
      <c r="B155" s="3" t="s">
        <v>123</v>
      </c>
      <c r="C155" s="3" t="str">
        <f>"3RHRGE0"</f>
        <v>3RHRGE0</v>
      </c>
      <c r="D155" s="3" t="str">
        <f>"240"</f>
        <v>240</v>
      </c>
      <c r="E155" s="3" t="s">
        <v>11</v>
      </c>
      <c r="F155" s="3">
        <v>31</v>
      </c>
    </row>
    <row r="156" spans="1:6" x14ac:dyDescent="0.25">
      <c r="A156" s="3" t="str">
        <f t="shared" si="6"/>
        <v>0015</v>
      </c>
      <c r="B156" s="3" t="s">
        <v>123</v>
      </c>
      <c r="C156" s="3" t="str">
        <f>"3RHRGE0"</f>
        <v>3RHRGE0</v>
      </c>
      <c r="D156" s="3" t="str">
        <f>"244"</f>
        <v>244</v>
      </c>
      <c r="E156" s="3" t="s">
        <v>11</v>
      </c>
      <c r="F156" s="3">
        <v>33</v>
      </c>
    </row>
    <row r="157" spans="1:6" x14ac:dyDescent="0.25">
      <c r="A157" s="3" t="str">
        <f t="shared" si="6"/>
        <v>0015</v>
      </c>
      <c r="B157" s="3" t="s">
        <v>123</v>
      </c>
      <c r="C157" s="3" t="str">
        <f>"4MHRN1N"</f>
        <v>4MHRN1N</v>
      </c>
      <c r="D157" s="3" t="str">
        <f>"172"</f>
        <v>172</v>
      </c>
      <c r="E157" s="3" t="s">
        <v>18</v>
      </c>
      <c r="F157" s="3">
        <v>8</v>
      </c>
    </row>
    <row r="158" spans="1:6" x14ac:dyDescent="0.25">
      <c r="A158" s="3" t="str">
        <f t="shared" si="6"/>
        <v>0015</v>
      </c>
      <c r="B158" s="3" t="s">
        <v>123</v>
      </c>
      <c r="C158" s="3" t="str">
        <f>"4RHRGE0"</f>
        <v>4RHRGE0</v>
      </c>
      <c r="D158" s="3" t="str">
        <f>"232"</f>
        <v>232</v>
      </c>
      <c r="E158" s="3" t="s">
        <v>12</v>
      </c>
      <c r="F158" s="3">
        <v>22</v>
      </c>
    </row>
    <row r="159" spans="1:6" x14ac:dyDescent="0.25">
      <c r="A159" s="3" t="str">
        <f t="shared" si="6"/>
        <v>0015</v>
      </c>
      <c r="B159" s="3" t="s">
        <v>123</v>
      </c>
      <c r="C159" s="3" t="str">
        <f>"4RHRGE0"</f>
        <v>4RHRGE0</v>
      </c>
      <c r="D159" s="3" t="str">
        <f>"233"</f>
        <v>233</v>
      </c>
      <c r="E159" s="3" t="s">
        <v>12</v>
      </c>
      <c r="F159" s="3">
        <v>22</v>
      </c>
    </row>
    <row r="160" spans="1:6" x14ac:dyDescent="0.25">
      <c r="A160" s="3" t="str">
        <f t="shared" si="6"/>
        <v>0015</v>
      </c>
      <c r="B160" s="3" t="s">
        <v>123</v>
      </c>
      <c r="C160" s="3" t="str">
        <f>"4RHRSS0"</f>
        <v>4RHRSS0</v>
      </c>
      <c r="D160" s="3" t="str">
        <f>"234"</f>
        <v>234</v>
      </c>
      <c r="E160" s="3" t="s">
        <v>46</v>
      </c>
      <c r="F160" s="3">
        <v>15</v>
      </c>
    </row>
    <row r="161" spans="1:6" x14ac:dyDescent="0.25">
      <c r="A161" s="3" t="str">
        <f t="shared" si="6"/>
        <v>0015</v>
      </c>
      <c r="B161" s="3" t="s">
        <v>123</v>
      </c>
      <c r="C161" s="3" t="str">
        <f>"4RHRSW0"</f>
        <v>4RHRSW0</v>
      </c>
      <c r="D161" s="3" t="str">
        <f>"235"</f>
        <v>235</v>
      </c>
      <c r="E161" s="3" t="s">
        <v>47</v>
      </c>
      <c r="F161" s="3">
        <v>25</v>
      </c>
    </row>
    <row r="162" spans="1:6" x14ac:dyDescent="0.25">
      <c r="A162" s="3" t="str">
        <f t="shared" si="6"/>
        <v>0015</v>
      </c>
      <c r="B162" s="3" t="s">
        <v>123</v>
      </c>
      <c r="C162" s="3" t="str">
        <f>"5MHRGE0"</f>
        <v>5MHRGE0</v>
      </c>
      <c r="D162" s="3" t="str">
        <f>"134"</f>
        <v>134</v>
      </c>
      <c r="E162" s="3" t="s">
        <v>26</v>
      </c>
      <c r="F162" s="3">
        <v>16</v>
      </c>
    </row>
    <row r="163" spans="1:6" x14ac:dyDescent="0.25">
      <c r="A163" s="3" t="str">
        <f t="shared" si="6"/>
        <v>0015</v>
      </c>
      <c r="B163" s="3" t="s">
        <v>123</v>
      </c>
      <c r="C163" s="3" t="str">
        <f>"5RHRGE0"</f>
        <v>5RHRGE0</v>
      </c>
      <c r="D163" s="3" t="str">
        <f>"211"</f>
        <v>211</v>
      </c>
      <c r="E163" s="3" t="s">
        <v>13</v>
      </c>
      <c r="F163" s="3">
        <v>24</v>
      </c>
    </row>
    <row r="164" spans="1:6" x14ac:dyDescent="0.25">
      <c r="A164" s="3" t="str">
        <f t="shared" si="6"/>
        <v>0015</v>
      </c>
      <c r="B164" s="3" t="s">
        <v>123</v>
      </c>
      <c r="C164" s="3" t="str">
        <f>"5RHRGE0"</f>
        <v>5RHRGE0</v>
      </c>
      <c r="D164" s="3" t="str">
        <f>"212"</f>
        <v>212</v>
      </c>
      <c r="E164" s="3" t="s">
        <v>13</v>
      </c>
      <c r="F164" s="3">
        <v>22</v>
      </c>
    </row>
    <row r="165" spans="1:6" x14ac:dyDescent="0.25">
      <c r="A165" s="3" t="str">
        <f t="shared" si="6"/>
        <v>0015</v>
      </c>
      <c r="B165" s="3" t="s">
        <v>123</v>
      </c>
      <c r="C165" s="3" t="str">
        <f>"5RHRSS0"</f>
        <v>5RHRSS0</v>
      </c>
      <c r="D165" s="3" t="str">
        <f>"220"</f>
        <v>220</v>
      </c>
      <c r="E165" s="3" t="s">
        <v>48</v>
      </c>
      <c r="F165" s="3">
        <v>22</v>
      </c>
    </row>
    <row r="166" spans="1:6" x14ac:dyDescent="0.25">
      <c r="A166" s="3" t="str">
        <f t="shared" si="6"/>
        <v>0015</v>
      </c>
      <c r="B166" s="3" t="s">
        <v>123</v>
      </c>
      <c r="C166" s="3" t="str">
        <f>"5RHRSW0"</f>
        <v>5RHRSW0</v>
      </c>
      <c r="D166" s="3" t="str">
        <f>"221"</f>
        <v>221</v>
      </c>
      <c r="E166" s="3" t="s">
        <v>49</v>
      </c>
      <c r="F166" s="3">
        <v>22</v>
      </c>
    </row>
    <row r="167" spans="1:6" ht="30" x14ac:dyDescent="0.25">
      <c r="A167" s="3" t="str">
        <f t="shared" si="6"/>
        <v>0015</v>
      </c>
      <c r="B167" s="3" t="s">
        <v>123</v>
      </c>
      <c r="C167" s="3" t="str">
        <f>"6MHRSB0"</f>
        <v>6MHRSB0</v>
      </c>
      <c r="D167" s="3" t="str">
        <f>"237"</f>
        <v>237</v>
      </c>
      <c r="E167" s="3" t="s">
        <v>50</v>
      </c>
      <c r="F167" s="3">
        <v>23</v>
      </c>
    </row>
    <row r="168" spans="1:6" x14ac:dyDescent="0.25">
      <c r="A168" s="3" t="str">
        <f t="shared" si="6"/>
        <v>0015</v>
      </c>
      <c r="B168" s="3" t="s">
        <v>123</v>
      </c>
      <c r="C168" s="3" t="str">
        <f>"6RHRGE0"</f>
        <v>6RHRGE0</v>
      </c>
      <c r="D168" s="3" t="str">
        <f>"218"</f>
        <v>218</v>
      </c>
      <c r="E168" s="3" t="s">
        <v>14</v>
      </c>
      <c r="F168" s="3">
        <v>31</v>
      </c>
    </row>
    <row r="169" spans="1:6" x14ac:dyDescent="0.25">
      <c r="A169" s="3" t="str">
        <f t="shared" si="6"/>
        <v>0015</v>
      </c>
      <c r="B169" s="3" t="s">
        <v>123</v>
      </c>
      <c r="C169" s="3" t="str">
        <f>"6RHRGE0"</f>
        <v>6RHRGE0</v>
      </c>
      <c r="D169" s="3" t="str">
        <f>"219"</f>
        <v>219</v>
      </c>
      <c r="E169" s="3" t="s">
        <v>14</v>
      </c>
      <c r="F169" s="3">
        <v>30</v>
      </c>
    </row>
    <row r="170" spans="1:6" x14ac:dyDescent="0.25">
      <c r="A170" s="3" t="str">
        <f t="shared" si="6"/>
        <v>0015</v>
      </c>
      <c r="B170" s="3" t="s">
        <v>123</v>
      </c>
      <c r="C170" s="3" t="str">
        <f>"6RHRSW0"</f>
        <v>6RHRSW0</v>
      </c>
      <c r="D170" s="3" t="str">
        <f>"217"</f>
        <v>217</v>
      </c>
      <c r="E170" s="3" t="s">
        <v>51</v>
      </c>
      <c r="F170" s="3">
        <v>22</v>
      </c>
    </row>
    <row r="171" spans="1:6" x14ac:dyDescent="0.25">
      <c r="A171" s="3" t="str">
        <f t="shared" si="6"/>
        <v>0015</v>
      </c>
      <c r="B171" s="3" t="s">
        <v>123</v>
      </c>
      <c r="C171" s="3" t="str">
        <f>"KAHRDL2"</f>
        <v>KAHRDL2</v>
      </c>
      <c r="D171" s="3" t="str">
        <f>"1761"</f>
        <v>1761</v>
      </c>
      <c r="E171" s="3" t="s">
        <v>28</v>
      </c>
      <c r="F171" s="3">
        <v>21</v>
      </c>
    </row>
    <row r="172" spans="1:6" x14ac:dyDescent="0.25">
      <c r="A172" s="3" t="str">
        <f t="shared" si="6"/>
        <v>0015</v>
      </c>
      <c r="B172" s="3" t="s">
        <v>123</v>
      </c>
      <c r="C172" s="3" t="str">
        <f>"KAHRGE0"</f>
        <v>KAHRGE0</v>
      </c>
      <c r="D172" s="3" t="str">
        <f>"1781"</f>
        <v>1781</v>
      </c>
      <c r="E172" s="3" t="s">
        <v>15</v>
      </c>
      <c r="F172" s="3">
        <v>17</v>
      </c>
    </row>
    <row r="173" spans="1:6" x14ac:dyDescent="0.25">
      <c r="A173" s="3" t="str">
        <f t="shared" si="6"/>
        <v>0015</v>
      </c>
      <c r="B173" s="3" t="s">
        <v>123</v>
      </c>
      <c r="C173" s="3" t="str">
        <f>"KMHRN1P"</f>
        <v>KMHRN1P</v>
      </c>
      <c r="D173" s="3" t="str">
        <f>"170"</f>
        <v>170</v>
      </c>
      <c r="E173" s="3" t="s">
        <v>19</v>
      </c>
      <c r="F173" s="3">
        <v>8</v>
      </c>
    </row>
    <row r="174" spans="1:6" x14ac:dyDescent="0.25">
      <c r="A174" s="3" t="str">
        <f t="shared" si="6"/>
        <v>0015</v>
      </c>
      <c r="B174" s="3" t="s">
        <v>123</v>
      </c>
      <c r="C174" s="3" t="str">
        <f>"KPHRDL2"</f>
        <v>KPHRDL2</v>
      </c>
      <c r="D174" s="3" t="str">
        <f>"1762"</f>
        <v>1762</v>
      </c>
      <c r="E174" s="3" t="s">
        <v>29</v>
      </c>
      <c r="F174" s="3">
        <v>18</v>
      </c>
    </row>
    <row r="175" spans="1:6" x14ac:dyDescent="0.25">
      <c r="A175" s="3" t="str">
        <f t="shared" si="6"/>
        <v>0015</v>
      </c>
      <c r="B175" s="3" t="s">
        <v>123</v>
      </c>
      <c r="C175" s="3" t="str">
        <f>"KPHRGE0"</f>
        <v>KPHRGE0</v>
      </c>
      <c r="D175" s="3" t="str">
        <f>"1782"</f>
        <v>1782</v>
      </c>
      <c r="E175" s="3" t="s">
        <v>16</v>
      </c>
      <c r="F175" s="3">
        <v>11</v>
      </c>
    </row>
    <row r="176" spans="1:6" x14ac:dyDescent="0.25">
      <c r="A176" s="3" t="str">
        <f t="shared" ref="A176:A204" si="7">"0011"</f>
        <v>0011</v>
      </c>
      <c r="B176" s="3" t="s">
        <v>124</v>
      </c>
      <c r="C176" s="3" t="str">
        <f>"1RHRGE0"</f>
        <v>1RHRGE0</v>
      </c>
      <c r="D176" s="3" t="str">
        <f>"106"</f>
        <v>106</v>
      </c>
      <c r="E176" s="3" t="s">
        <v>9</v>
      </c>
      <c r="F176" s="3">
        <v>26</v>
      </c>
    </row>
    <row r="177" spans="1:6" x14ac:dyDescent="0.25">
      <c r="A177" s="3" t="str">
        <f t="shared" si="7"/>
        <v>0011</v>
      </c>
      <c r="B177" s="3" t="s">
        <v>124</v>
      </c>
      <c r="C177" s="3" t="str">
        <f>"1RHRGE0"</f>
        <v>1RHRGE0</v>
      </c>
      <c r="D177" s="3" t="str">
        <f>"107"</f>
        <v>107</v>
      </c>
      <c r="E177" s="3" t="s">
        <v>9</v>
      </c>
      <c r="F177" s="3">
        <v>28</v>
      </c>
    </row>
    <row r="178" spans="1:6" x14ac:dyDescent="0.25">
      <c r="A178" s="3" t="str">
        <f t="shared" si="7"/>
        <v>0011</v>
      </c>
      <c r="B178" s="3" t="s">
        <v>124</v>
      </c>
      <c r="C178" s="3" t="str">
        <f>"1RHRGE0"</f>
        <v>1RHRGE0</v>
      </c>
      <c r="D178" s="3" t="str">
        <f>"108"</f>
        <v>108</v>
      </c>
      <c r="E178" s="3" t="s">
        <v>9</v>
      </c>
      <c r="F178" s="3">
        <v>27</v>
      </c>
    </row>
    <row r="179" spans="1:6" x14ac:dyDescent="0.25">
      <c r="A179" s="3" t="str">
        <f t="shared" si="7"/>
        <v>0011</v>
      </c>
      <c r="B179" s="3" t="s">
        <v>124</v>
      </c>
      <c r="C179" s="3" t="str">
        <f>"1RHRGE0"</f>
        <v>1RHRGE0</v>
      </c>
      <c r="D179" s="3" t="str">
        <f>"109"</f>
        <v>109</v>
      </c>
      <c r="E179" s="3" t="s">
        <v>9</v>
      </c>
      <c r="F179" s="3">
        <v>29</v>
      </c>
    </row>
    <row r="180" spans="1:6" x14ac:dyDescent="0.25">
      <c r="A180" s="3" t="str">
        <f t="shared" si="7"/>
        <v>0011</v>
      </c>
      <c r="B180" s="3" t="s">
        <v>124</v>
      </c>
      <c r="C180" s="3" t="str">
        <f>"2MHRGE0"</f>
        <v>2MHRGE0</v>
      </c>
      <c r="D180" s="3" t="str">
        <f>"126"</f>
        <v>126</v>
      </c>
      <c r="E180" s="3" t="s">
        <v>42</v>
      </c>
      <c r="F180" s="3">
        <v>23</v>
      </c>
    </row>
    <row r="181" spans="1:6" x14ac:dyDescent="0.25">
      <c r="A181" s="3" t="str">
        <f t="shared" si="7"/>
        <v>0011</v>
      </c>
      <c r="B181" s="3" t="s">
        <v>124</v>
      </c>
      <c r="C181" s="3" t="str">
        <f>"2RHRGE0"</f>
        <v>2RHRGE0</v>
      </c>
      <c r="D181" s="3" t="str">
        <f>"123"</f>
        <v>123</v>
      </c>
      <c r="E181" s="3" t="s">
        <v>10</v>
      </c>
      <c r="F181" s="3">
        <v>29</v>
      </c>
    </row>
    <row r="182" spans="1:6" x14ac:dyDescent="0.25">
      <c r="A182" s="3" t="str">
        <f t="shared" si="7"/>
        <v>0011</v>
      </c>
      <c r="B182" s="3" t="s">
        <v>124</v>
      </c>
      <c r="C182" s="3" t="str">
        <f>"2RHRGE0"</f>
        <v>2RHRGE0</v>
      </c>
      <c r="D182" s="3" t="str">
        <f>"124"</f>
        <v>124</v>
      </c>
      <c r="E182" s="3" t="s">
        <v>10</v>
      </c>
      <c r="F182" s="3">
        <v>29</v>
      </c>
    </row>
    <row r="183" spans="1:6" x14ac:dyDescent="0.25">
      <c r="A183" s="3" t="str">
        <f t="shared" si="7"/>
        <v>0011</v>
      </c>
      <c r="B183" s="3" t="s">
        <v>124</v>
      </c>
      <c r="C183" s="3" t="str">
        <f>"2RHRGE0"</f>
        <v>2RHRGE0</v>
      </c>
      <c r="D183" s="3" t="str">
        <f>"125"</f>
        <v>125</v>
      </c>
      <c r="E183" s="3" t="s">
        <v>10</v>
      </c>
      <c r="F183" s="3">
        <v>29</v>
      </c>
    </row>
    <row r="184" spans="1:6" x14ac:dyDescent="0.25">
      <c r="A184" s="3" t="str">
        <f t="shared" si="7"/>
        <v>0011</v>
      </c>
      <c r="B184" s="3" t="s">
        <v>124</v>
      </c>
      <c r="C184" s="3" t="str">
        <f>"3RHRGE0"</f>
        <v>3RHRGE0</v>
      </c>
      <c r="D184" s="3" t="str">
        <f>"206"</f>
        <v>206</v>
      </c>
      <c r="E184" s="3" t="s">
        <v>11</v>
      </c>
      <c r="F184" s="3">
        <v>27</v>
      </c>
    </row>
    <row r="185" spans="1:6" x14ac:dyDescent="0.25">
      <c r="A185" s="3" t="str">
        <f t="shared" si="7"/>
        <v>0011</v>
      </c>
      <c r="B185" s="3" t="s">
        <v>124</v>
      </c>
      <c r="C185" s="3" t="str">
        <f>"3RHRGE0"</f>
        <v>3RHRGE0</v>
      </c>
      <c r="D185" s="3" t="str">
        <f>"208"</f>
        <v>208</v>
      </c>
      <c r="E185" s="3" t="s">
        <v>11</v>
      </c>
      <c r="F185" s="3">
        <v>26</v>
      </c>
    </row>
    <row r="186" spans="1:6" x14ac:dyDescent="0.25">
      <c r="A186" s="3" t="str">
        <f t="shared" si="7"/>
        <v>0011</v>
      </c>
      <c r="B186" s="3" t="s">
        <v>124</v>
      </c>
      <c r="C186" s="3" t="str">
        <f>"3RHRGE0"</f>
        <v>3RHRGE0</v>
      </c>
      <c r="D186" s="3" t="str">
        <f>"209"</f>
        <v>209</v>
      </c>
      <c r="E186" s="3" t="s">
        <v>11</v>
      </c>
      <c r="F186" s="3">
        <v>25</v>
      </c>
    </row>
    <row r="187" spans="1:6" x14ac:dyDescent="0.25">
      <c r="A187" s="3" t="str">
        <f t="shared" si="7"/>
        <v>0011</v>
      </c>
      <c r="B187" s="3" t="s">
        <v>124</v>
      </c>
      <c r="C187" s="3" t="str">
        <f>"4RHRGE0"</f>
        <v>4RHRGE0</v>
      </c>
      <c r="D187" s="3" t="str">
        <f>"207"</f>
        <v>207</v>
      </c>
      <c r="E187" s="3" t="s">
        <v>12</v>
      </c>
      <c r="F187" s="3">
        <v>30</v>
      </c>
    </row>
    <row r="188" spans="1:6" x14ac:dyDescent="0.25">
      <c r="A188" s="3" t="str">
        <f t="shared" si="7"/>
        <v>0011</v>
      </c>
      <c r="B188" s="3" t="s">
        <v>124</v>
      </c>
      <c r="C188" s="3" t="str">
        <f>"4RHRGE0"</f>
        <v>4RHRGE0</v>
      </c>
      <c r="D188" s="3" t="str">
        <f>"210"</f>
        <v>210</v>
      </c>
      <c r="E188" s="3" t="s">
        <v>12</v>
      </c>
      <c r="F188" s="3">
        <v>32</v>
      </c>
    </row>
    <row r="189" spans="1:6" x14ac:dyDescent="0.25">
      <c r="A189" s="3" t="str">
        <f t="shared" si="7"/>
        <v>0011</v>
      </c>
      <c r="B189" s="3" t="s">
        <v>124</v>
      </c>
      <c r="C189" s="3" t="str">
        <f>"4RHRGE0"</f>
        <v>4RHRGE0</v>
      </c>
      <c r="D189" s="3" t="str">
        <f>"211"</f>
        <v>211</v>
      </c>
      <c r="E189" s="3" t="s">
        <v>12</v>
      </c>
      <c r="F189" s="3">
        <v>30</v>
      </c>
    </row>
    <row r="190" spans="1:6" x14ac:dyDescent="0.25">
      <c r="A190" s="3" t="str">
        <f t="shared" si="7"/>
        <v>0011</v>
      </c>
      <c r="B190" s="3" t="s">
        <v>124</v>
      </c>
      <c r="C190" s="3" t="str">
        <f>"4RHRGE0"</f>
        <v>4RHRGE0</v>
      </c>
      <c r="D190" s="3" t="str">
        <f>"212"</f>
        <v>212</v>
      </c>
      <c r="E190" s="3" t="s">
        <v>12</v>
      </c>
      <c r="F190" s="3">
        <v>31</v>
      </c>
    </row>
    <row r="191" spans="1:6" x14ac:dyDescent="0.25">
      <c r="A191" s="3" t="str">
        <f t="shared" si="7"/>
        <v>0011</v>
      </c>
      <c r="B191" s="3" t="s">
        <v>124</v>
      </c>
      <c r="C191" s="3" t="str">
        <f>"5RHRGE0"</f>
        <v>5RHRGE0</v>
      </c>
      <c r="D191" s="3" t="str">
        <f>"201"</f>
        <v>201</v>
      </c>
      <c r="E191" s="3" t="s">
        <v>13</v>
      </c>
      <c r="F191" s="3">
        <v>29</v>
      </c>
    </row>
    <row r="192" spans="1:6" x14ac:dyDescent="0.25">
      <c r="A192" s="3" t="str">
        <f t="shared" si="7"/>
        <v>0011</v>
      </c>
      <c r="B192" s="3" t="s">
        <v>124</v>
      </c>
      <c r="C192" s="3" t="str">
        <f>"5RHRGE0"</f>
        <v>5RHRGE0</v>
      </c>
      <c r="D192" s="3" t="str">
        <f>"203"</f>
        <v>203</v>
      </c>
      <c r="E192" s="3" t="s">
        <v>13</v>
      </c>
      <c r="F192" s="3">
        <v>30</v>
      </c>
    </row>
    <row r="193" spans="1:6" x14ac:dyDescent="0.25">
      <c r="A193" s="3" t="str">
        <f t="shared" si="7"/>
        <v>0011</v>
      </c>
      <c r="B193" s="3" t="s">
        <v>124</v>
      </c>
      <c r="C193" s="3" t="str">
        <f>"5RHRGE0"</f>
        <v>5RHRGE0</v>
      </c>
      <c r="D193" s="3" t="str">
        <f>"204"</f>
        <v>204</v>
      </c>
      <c r="E193" s="3" t="s">
        <v>13</v>
      </c>
      <c r="F193" s="3">
        <v>30</v>
      </c>
    </row>
    <row r="194" spans="1:6" x14ac:dyDescent="0.25">
      <c r="A194" s="3" t="str">
        <f t="shared" si="7"/>
        <v>0011</v>
      </c>
      <c r="B194" s="3" t="s">
        <v>124</v>
      </c>
      <c r="C194" s="3" t="str">
        <f>"5RHRGE0"</f>
        <v>5RHRGE0</v>
      </c>
      <c r="D194" s="3" t="str">
        <f>"205"</f>
        <v>205</v>
      </c>
      <c r="E194" s="3" t="s">
        <v>13</v>
      </c>
      <c r="F194" s="3">
        <v>31</v>
      </c>
    </row>
    <row r="195" spans="1:6" x14ac:dyDescent="0.25">
      <c r="A195" s="3" t="str">
        <f t="shared" si="7"/>
        <v>0011</v>
      </c>
      <c r="B195" s="3" t="s">
        <v>124</v>
      </c>
      <c r="C195" s="3" t="str">
        <f>"6RHRGE0"</f>
        <v>6RHRGE0</v>
      </c>
      <c r="D195" s="3" t="str">
        <f>"110"</f>
        <v>110</v>
      </c>
      <c r="E195" s="3" t="s">
        <v>14</v>
      </c>
      <c r="F195" s="3">
        <v>30</v>
      </c>
    </row>
    <row r="196" spans="1:6" x14ac:dyDescent="0.25">
      <c r="A196" s="3" t="str">
        <f t="shared" si="7"/>
        <v>0011</v>
      </c>
      <c r="B196" s="3" t="s">
        <v>124</v>
      </c>
      <c r="C196" s="3" t="str">
        <f>"6RHRGE0"</f>
        <v>6RHRGE0</v>
      </c>
      <c r="D196" s="3" t="str">
        <f>"111"</f>
        <v>111</v>
      </c>
      <c r="E196" s="3" t="s">
        <v>14</v>
      </c>
      <c r="F196" s="3">
        <v>30</v>
      </c>
    </row>
    <row r="197" spans="1:6" x14ac:dyDescent="0.25">
      <c r="A197" s="3" t="str">
        <f t="shared" si="7"/>
        <v>0011</v>
      </c>
      <c r="B197" s="3" t="s">
        <v>124</v>
      </c>
      <c r="C197" s="3" t="str">
        <f>"6RHRGE0"</f>
        <v>6RHRGE0</v>
      </c>
      <c r="D197" s="3" t="str">
        <f>"112"</f>
        <v>112</v>
      </c>
      <c r="E197" s="3" t="s">
        <v>14</v>
      </c>
      <c r="F197" s="3">
        <v>31</v>
      </c>
    </row>
    <row r="198" spans="1:6" x14ac:dyDescent="0.25">
      <c r="A198" s="3" t="str">
        <f t="shared" si="7"/>
        <v>0011</v>
      </c>
      <c r="B198" s="3" t="s">
        <v>124</v>
      </c>
      <c r="C198" s="3" t="str">
        <f>"6RHRGE0"</f>
        <v>6RHRGE0</v>
      </c>
      <c r="D198" s="3" t="str">
        <f>"113"</f>
        <v>113</v>
      </c>
      <c r="E198" s="3" t="s">
        <v>14</v>
      </c>
      <c r="F198" s="3">
        <v>30</v>
      </c>
    </row>
    <row r="199" spans="1:6" x14ac:dyDescent="0.25">
      <c r="A199" s="3" t="str">
        <f t="shared" si="7"/>
        <v>0011</v>
      </c>
      <c r="B199" s="3" t="s">
        <v>124</v>
      </c>
      <c r="C199" s="3" t="str">
        <f>"KAHRGE0"</f>
        <v>KAHRGE0</v>
      </c>
      <c r="D199" s="3" t="str">
        <f>"1021"</f>
        <v>1021</v>
      </c>
      <c r="E199" s="3" t="s">
        <v>15</v>
      </c>
      <c r="F199" s="3">
        <v>17</v>
      </c>
    </row>
    <row r="200" spans="1:6" x14ac:dyDescent="0.25">
      <c r="A200" s="3" t="str">
        <f t="shared" si="7"/>
        <v>0011</v>
      </c>
      <c r="B200" s="3" t="s">
        <v>124</v>
      </c>
      <c r="C200" s="3" t="str">
        <f>"KAHRGE0"</f>
        <v>KAHRGE0</v>
      </c>
      <c r="D200" s="3" t="str">
        <f>"1031"</f>
        <v>1031</v>
      </c>
      <c r="E200" s="3" t="s">
        <v>15</v>
      </c>
      <c r="F200" s="3">
        <v>18</v>
      </c>
    </row>
    <row r="201" spans="1:6" x14ac:dyDescent="0.25">
      <c r="A201" s="3" t="str">
        <f t="shared" si="7"/>
        <v>0011</v>
      </c>
      <c r="B201" s="3" t="s">
        <v>124</v>
      </c>
      <c r="C201" s="3" t="str">
        <f>"KEHRGE0"</f>
        <v>KEHRGE0</v>
      </c>
      <c r="D201" s="3" t="str">
        <f>"121"</f>
        <v>121</v>
      </c>
      <c r="E201" s="3" t="s">
        <v>53</v>
      </c>
      <c r="F201" s="3">
        <v>20</v>
      </c>
    </row>
    <row r="202" spans="1:6" x14ac:dyDescent="0.25">
      <c r="A202" s="3" t="str">
        <f t="shared" si="7"/>
        <v>0011</v>
      </c>
      <c r="B202" s="3" t="s">
        <v>124</v>
      </c>
      <c r="C202" s="3" t="str">
        <f>"KEHRGE0"</f>
        <v>KEHRGE0</v>
      </c>
      <c r="D202" s="3" t="str">
        <f>"122"</f>
        <v>122</v>
      </c>
      <c r="E202" s="3" t="s">
        <v>53</v>
      </c>
      <c r="F202" s="3">
        <v>19</v>
      </c>
    </row>
    <row r="203" spans="1:6" x14ac:dyDescent="0.25">
      <c r="A203" s="3" t="str">
        <f t="shared" si="7"/>
        <v>0011</v>
      </c>
      <c r="B203" s="3" t="s">
        <v>124</v>
      </c>
      <c r="C203" s="3" t="str">
        <f>"KPHRGE0"</f>
        <v>KPHRGE0</v>
      </c>
      <c r="D203" s="3" t="str">
        <f>"1022"</f>
        <v>1022</v>
      </c>
      <c r="E203" s="3" t="s">
        <v>16</v>
      </c>
      <c r="F203" s="3">
        <v>14</v>
      </c>
    </row>
    <row r="204" spans="1:6" x14ac:dyDescent="0.25">
      <c r="A204" s="3" t="str">
        <f t="shared" si="7"/>
        <v>0011</v>
      </c>
      <c r="B204" s="3" t="s">
        <v>124</v>
      </c>
      <c r="C204" s="3" t="str">
        <f>"KPHRGE0"</f>
        <v>KPHRGE0</v>
      </c>
      <c r="D204" s="3" t="str">
        <f>"1032"</f>
        <v>1032</v>
      </c>
      <c r="E204" s="3" t="s">
        <v>16</v>
      </c>
      <c r="F204" s="3">
        <v>11</v>
      </c>
    </row>
    <row r="205" spans="1:6" x14ac:dyDescent="0.25">
      <c r="A205" s="3" t="str">
        <f t="shared" ref="A205:A220" si="8">"0012"</f>
        <v>0012</v>
      </c>
      <c r="B205" s="3" t="s">
        <v>125</v>
      </c>
      <c r="C205" s="3" t="str">
        <f>"1MHRGE0"</f>
        <v>1MHRGE0</v>
      </c>
      <c r="D205" s="3" t="str">
        <f>"1152"</f>
        <v>1152</v>
      </c>
      <c r="E205" s="3" t="s">
        <v>44</v>
      </c>
      <c r="F205" s="3">
        <v>22</v>
      </c>
    </row>
    <row r="206" spans="1:6" x14ac:dyDescent="0.25">
      <c r="A206" s="3" t="str">
        <f t="shared" si="8"/>
        <v>0012</v>
      </c>
      <c r="B206" s="3" t="s">
        <v>125</v>
      </c>
      <c r="C206" s="3" t="str">
        <f>"1RHRDL1"</f>
        <v>1RHRDL1</v>
      </c>
      <c r="D206" s="3" t="str">
        <f>"112"</f>
        <v>112</v>
      </c>
      <c r="E206" s="3" t="s">
        <v>21</v>
      </c>
      <c r="F206" s="3">
        <v>25</v>
      </c>
    </row>
    <row r="207" spans="1:6" x14ac:dyDescent="0.25">
      <c r="A207" s="3" t="str">
        <f t="shared" si="8"/>
        <v>0012</v>
      </c>
      <c r="B207" s="3" t="s">
        <v>125</v>
      </c>
      <c r="C207" s="3" t="str">
        <f>"1RHRDL1"</f>
        <v>1RHRDL1</v>
      </c>
      <c r="D207" s="3" t="str">
        <f>"113"</f>
        <v>113</v>
      </c>
      <c r="E207" s="3" t="s">
        <v>21</v>
      </c>
      <c r="F207" s="3">
        <v>27</v>
      </c>
    </row>
    <row r="208" spans="1:6" x14ac:dyDescent="0.25">
      <c r="A208" s="3" t="str">
        <f t="shared" si="8"/>
        <v>0012</v>
      </c>
      <c r="B208" s="3" t="s">
        <v>125</v>
      </c>
      <c r="C208" s="3" t="str">
        <f>"2RHRDL1"</f>
        <v>2RHRDL1</v>
      </c>
      <c r="D208" s="3" t="str">
        <f>"1022"</f>
        <v>1022</v>
      </c>
      <c r="E208" s="3" t="s">
        <v>23</v>
      </c>
      <c r="F208" s="3">
        <v>16</v>
      </c>
    </row>
    <row r="209" spans="1:6" x14ac:dyDescent="0.25">
      <c r="A209" s="3" t="str">
        <f t="shared" si="8"/>
        <v>0012</v>
      </c>
      <c r="B209" s="3" t="s">
        <v>125</v>
      </c>
      <c r="C209" s="3" t="str">
        <f>"2RHRDL1"</f>
        <v>2RHRDL1</v>
      </c>
      <c r="D209" s="3" t="str">
        <f>"1212"</f>
        <v>1212</v>
      </c>
      <c r="E209" s="3" t="s">
        <v>23</v>
      </c>
      <c r="F209" s="3">
        <v>18</v>
      </c>
    </row>
    <row r="210" spans="1:6" x14ac:dyDescent="0.25">
      <c r="A210" s="3" t="str">
        <f t="shared" si="8"/>
        <v>0012</v>
      </c>
      <c r="B210" s="3" t="s">
        <v>125</v>
      </c>
      <c r="C210" s="3" t="str">
        <f>"3MHRGE0"</f>
        <v>3MHRGE0</v>
      </c>
      <c r="D210" s="3" t="str">
        <f>"205"</f>
        <v>205</v>
      </c>
      <c r="E210" s="3" t="s">
        <v>33</v>
      </c>
      <c r="F210" s="3">
        <v>20</v>
      </c>
    </row>
    <row r="211" spans="1:6" x14ac:dyDescent="0.25">
      <c r="A211" s="3" t="str">
        <f t="shared" si="8"/>
        <v>0012</v>
      </c>
      <c r="B211" s="3" t="s">
        <v>125</v>
      </c>
      <c r="C211" s="3" t="str">
        <f>"3RHRDL1"</f>
        <v>3RHRDL1</v>
      </c>
      <c r="D211" s="3" t="str">
        <f>"210"</f>
        <v>210</v>
      </c>
      <c r="E211" s="3" t="s">
        <v>24</v>
      </c>
      <c r="F211" s="3">
        <v>22</v>
      </c>
    </row>
    <row r="212" spans="1:6" x14ac:dyDescent="0.25">
      <c r="A212" s="3" t="str">
        <f t="shared" si="8"/>
        <v>0012</v>
      </c>
      <c r="B212" s="3" t="s">
        <v>125</v>
      </c>
      <c r="C212" s="3" t="str">
        <f>"3RHRDL1"</f>
        <v>3RHRDL1</v>
      </c>
      <c r="D212" s="3" t="str">
        <f>"211"</f>
        <v>211</v>
      </c>
      <c r="E212" s="3" t="s">
        <v>24</v>
      </c>
      <c r="F212" s="3">
        <v>22</v>
      </c>
    </row>
    <row r="213" spans="1:6" x14ac:dyDescent="0.25">
      <c r="A213" s="3" t="str">
        <f t="shared" si="8"/>
        <v>0012</v>
      </c>
      <c r="B213" s="3" t="s">
        <v>125</v>
      </c>
      <c r="C213" s="3" t="str">
        <f>"4MHRGE0"</f>
        <v>4MHRGE0</v>
      </c>
      <c r="D213" s="3" t="str">
        <f>"203"</f>
        <v>203</v>
      </c>
      <c r="E213" s="3" t="s">
        <v>55</v>
      </c>
      <c r="F213" s="3">
        <v>22</v>
      </c>
    </row>
    <row r="214" spans="1:6" x14ac:dyDescent="0.25">
      <c r="A214" s="3" t="str">
        <f t="shared" si="8"/>
        <v>0012</v>
      </c>
      <c r="B214" s="3" t="s">
        <v>125</v>
      </c>
      <c r="C214" s="3" t="str">
        <f>"4RHRDL1"</f>
        <v>4RHRDL1</v>
      </c>
      <c r="D214" s="3" t="str">
        <f>"105"</f>
        <v>105</v>
      </c>
      <c r="E214" s="3" t="s">
        <v>25</v>
      </c>
      <c r="F214" s="3">
        <v>21</v>
      </c>
    </row>
    <row r="215" spans="1:6" x14ac:dyDescent="0.25">
      <c r="A215" s="3" t="str">
        <f t="shared" si="8"/>
        <v>0012</v>
      </c>
      <c r="B215" s="3" t="s">
        <v>125</v>
      </c>
      <c r="C215" s="3" t="str">
        <f>"5MHRSB0"</f>
        <v>5MHRSB0</v>
      </c>
      <c r="D215" s="3" t="str">
        <f>"1012"</f>
        <v>1012</v>
      </c>
      <c r="E215" s="3" t="s">
        <v>27</v>
      </c>
      <c r="F215" s="3">
        <v>19</v>
      </c>
    </row>
    <row r="216" spans="1:6" x14ac:dyDescent="0.25">
      <c r="A216" s="3" t="str">
        <f t="shared" si="8"/>
        <v>0012</v>
      </c>
      <c r="B216" s="3" t="s">
        <v>125</v>
      </c>
      <c r="C216" s="3" t="str">
        <f>"5RHRGE0"</f>
        <v>5RHRGE0</v>
      </c>
      <c r="D216" s="3" t="str">
        <f>"1132"</f>
        <v>1132</v>
      </c>
      <c r="E216" s="3" t="s">
        <v>13</v>
      </c>
      <c r="F216" s="3">
        <v>28</v>
      </c>
    </row>
    <row r="217" spans="1:6" x14ac:dyDescent="0.25">
      <c r="A217" s="3" t="str">
        <f t="shared" si="8"/>
        <v>0012</v>
      </c>
      <c r="B217" s="3" t="s">
        <v>125</v>
      </c>
      <c r="C217" s="3" t="str">
        <f>"6RHRGE0"</f>
        <v>6RHRGE0</v>
      </c>
      <c r="D217" s="3" t="str">
        <f>"1142"</f>
        <v>1142</v>
      </c>
      <c r="E217" s="3" t="s">
        <v>14</v>
      </c>
      <c r="F217" s="3">
        <v>25</v>
      </c>
    </row>
    <row r="218" spans="1:6" x14ac:dyDescent="0.25">
      <c r="A218" s="3" t="str">
        <f t="shared" si="8"/>
        <v>0012</v>
      </c>
      <c r="B218" s="3" t="s">
        <v>125</v>
      </c>
      <c r="C218" s="3" t="str">
        <f>"KAHRDL1"</f>
        <v>KAHRDL1</v>
      </c>
      <c r="D218" s="3" t="str">
        <f>"1061"</f>
        <v>1061</v>
      </c>
      <c r="E218" s="3" t="s">
        <v>39</v>
      </c>
      <c r="F218" s="3">
        <v>25</v>
      </c>
    </row>
    <row r="219" spans="1:6" x14ac:dyDescent="0.25">
      <c r="A219" s="3" t="str">
        <f t="shared" si="8"/>
        <v>0012</v>
      </c>
      <c r="B219" s="3" t="s">
        <v>125</v>
      </c>
      <c r="C219" s="3" t="str">
        <f>"KFHRDL1"</f>
        <v>KFHRDL1</v>
      </c>
      <c r="D219" s="3" t="str">
        <f>"121"</f>
        <v>121</v>
      </c>
      <c r="E219" s="3" t="s">
        <v>56</v>
      </c>
      <c r="F219" s="3">
        <v>17</v>
      </c>
    </row>
    <row r="220" spans="1:6" x14ac:dyDescent="0.25">
      <c r="A220" s="3" t="str">
        <f t="shared" si="8"/>
        <v>0012</v>
      </c>
      <c r="B220" s="3" t="s">
        <v>125</v>
      </c>
      <c r="C220" s="3" t="str">
        <f>"KPHRDL1"</f>
        <v>KPHRDL1</v>
      </c>
      <c r="D220" s="3" t="str">
        <f>"1062"</f>
        <v>1062</v>
      </c>
      <c r="E220" s="3" t="s">
        <v>40</v>
      </c>
      <c r="F220" s="3">
        <v>23</v>
      </c>
    </row>
    <row r="221" spans="1:6" x14ac:dyDescent="0.25">
      <c r="A221" s="3" t="str">
        <f t="shared" ref="A221:A242" si="9">"0016"</f>
        <v>0016</v>
      </c>
      <c r="B221" s="3" t="s">
        <v>126</v>
      </c>
      <c r="C221" s="3" t="str">
        <f>"1RHRDL2"</f>
        <v>1RHRDL2</v>
      </c>
      <c r="D221" s="3" t="str">
        <f>"124"</f>
        <v>124</v>
      </c>
      <c r="E221" s="3" t="s">
        <v>22</v>
      </c>
      <c r="F221" s="3">
        <v>26</v>
      </c>
    </row>
    <row r="222" spans="1:6" x14ac:dyDescent="0.25">
      <c r="A222" s="3" t="str">
        <f t="shared" si="9"/>
        <v>0016</v>
      </c>
      <c r="B222" s="3" t="s">
        <v>126</v>
      </c>
      <c r="C222" s="3" t="str">
        <f>"1RHRGE0"</f>
        <v>1RHRGE0</v>
      </c>
      <c r="D222" s="3" t="str">
        <f>"126"</f>
        <v>126</v>
      </c>
      <c r="E222" s="3" t="s">
        <v>9</v>
      </c>
      <c r="F222" s="3">
        <v>24</v>
      </c>
    </row>
    <row r="223" spans="1:6" x14ac:dyDescent="0.25">
      <c r="A223" s="3" t="str">
        <f t="shared" si="9"/>
        <v>0016</v>
      </c>
      <c r="B223" s="3" t="s">
        <v>126</v>
      </c>
      <c r="C223" s="3" t="str">
        <f>"1RHRGE0"</f>
        <v>1RHRGE0</v>
      </c>
      <c r="D223" s="3" t="str">
        <f>"127"</f>
        <v>127</v>
      </c>
      <c r="E223" s="3" t="s">
        <v>9</v>
      </c>
      <c r="F223" s="3">
        <v>23</v>
      </c>
    </row>
    <row r="224" spans="1:6" x14ac:dyDescent="0.25">
      <c r="A224" s="3" t="str">
        <f t="shared" si="9"/>
        <v>0016</v>
      </c>
      <c r="B224" s="3" t="s">
        <v>126</v>
      </c>
      <c r="C224" s="3" t="str">
        <f>"2RHRDL2"</f>
        <v>2RHRDL2</v>
      </c>
      <c r="D224" s="3" t="str">
        <f>"120"</f>
        <v>120</v>
      </c>
      <c r="E224" s="3" t="s">
        <v>32</v>
      </c>
      <c r="F224" s="3">
        <v>29</v>
      </c>
    </row>
    <row r="225" spans="1:6" x14ac:dyDescent="0.25">
      <c r="A225" s="3" t="str">
        <f t="shared" si="9"/>
        <v>0016</v>
      </c>
      <c r="B225" s="3" t="s">
        <v>126</v>
      </c>
      <c r="C225" s="3" t="str">
        <f>"2RHRGE0"</f>
        <v>2RHRGE0</v>
      </c>
      <c r="D225" s="3" t="str">
        <f>"121"</f>
        <v>121</v>
      </c>
      <c r="E225" s="3" t="s">
        <v>10</v>
      </c>
      <c r="F225" s="3">
        <v>26</v>
      </c>
    </row>
    <row r="226" spans="1:6" x14ac:dyDescent="0.25">
      <c r="A226" s="3" t="str">
        <f t="shared" si="9"/>
        <v>0016</v>
      </c>
      <c r="B226" s="3" t="s">
        <v>126</v>
      </c>
      <c r="C226" s="3" t="str">
        <f>"2RHRGE0"</f>
        <v>2RHRGE0</v>
      </c>
      <c r="D226" s="3" t="str">
        <f>"123"</f>
        <v>123</v>
      </c>
      <c r="E226" s="3" t="s">
        <v>10</v>
      </c>
      <c r="F226" s="3">
        <v>26</v>
      </c>
    </row>
    <row r="227" spans="1:6" x14ac:dyDescent="0.25">
      <c r="A227" s="3" t="str">
        <f t="shared" si="9"/>
        <v>0016</v>
      </c>
      <c r="B227" s="3" t="s">
        <v>126</v>
      </c>
      <c r="C227" s="3" t="str">
        <f>"3RHRDL1"</f>
        <v>3RHRDL1</v>
      </c>
      <c r="D227" s="3" t="str">
        <f>"117"</f>
        <v>117</v>
      </c>
      <c r="E227" s="3" t="s">
        <v>24</v>
      </c>
      <c r="F227" s="3">
        <v>17</v>
      </c>
    </row>
    <row r="228" spans="1:6" x14ac:dyDescent="0.25">
      <c r="A228" s="3" t="str">
        <f t="shared" si="9"/>
        <v>0016</v>
      </c>
      <c r="B228" s="3" t="s">
        <v>126</v>
      </c>
      <c r="C228" s="3" t="str">
        <f>"3RHRGE0"</f>
        <v>3RHRGE0</v>
      </c>
      <c r="D228" s="3" t="str">
        <f>"116"</f>
        <v>116</v>
      </c>
      <c r="E228" s="3" t="s">
        <v>11</v>
      </c>
      <c r="F228" s="3">
        <v>27</v>
      </c>
    </row>
    <row r="229" spans="1:6" x14ac:dyDescent="0.25">
      <c r="A229" s="3" t="str">
        <f t="shared" si="9"/>
        <v>0016</v>
      </c>
      <c r="B229" s="3" t="s">
        <v>126</v>
      </c>
      <c r="C229" s="3" t="str">
        <f>"3RHRGE0"</f>
        <v>3RHRGE0</v>
      </c>
      <c r="D229" s="3" t="str">
        <f>"118"</f>
        <v>118</v>
      </c>
      <c r="E229" s="3" t="s">
        <v>11</v>
      </c>
      <c r="F229" s="3">
        <v>26</v>
      </c>
    </row>
    <row r="230" spans="1:6" x14ac:dyDescent="0.25">
      <c r="A230" s="3" t="str">
        <f t="shared" si="9"/>
        <v>0016</v>
      </c>
      <c r="B230" s="3" t="s">
        <v>126</v>
      </c>
      <c r="C230" s="3" t="str">
        <f>"4MHREBN"</f>
        <v>4MHREBN</v>
      </c>
      <c r="D230" s="3" t="str">
        <f>"156"</f>
        <v>156</v>
      </c>
      <c r="E230" s="3" t="s">
        <v>18</v>
      </c>
      <c r="F230" s="3">
        <v>11</v>
      </c>
    </row>
    <row r="231" spans="1:6" x14ac:dyDescent="0.25">
      <c r="A231" s="3" t="str">
        <f t="shared" si="9"/>
        <v>0016</v>
      </c>
      <c r="B231" s="3" t="s">
        <v>126</v>
      </c>
      <c r="C231" s="3" t="str">
        <f>"4RHRDL2"</f>
        <v>4RHRDL2</v>
      </c>
      <c r="D231" s="3" t="str">
        <f>"107"</f>
        <v>107</v>
      </c>
      <c r="E231" s="3" t="s">
        <v>35</v>
      </c>
      <c r="F231" s="3">
        <v>20</v>
      </c>
    </row>
    <row r="232" spans="1:6" x14ac:dyDescent="0.25">
      <c r="A232" s="3" t="str">
        <f t="shared" si="9"/>
        <v>0016</v>
      </c>
      <c r="B232" s="3" t="s">
        <v>126</v>
      </c>
      <c r="C232" s="3" t="str">
        <f>"4RHRGE0"</f>
        <v>4RHRGE0</v>
      </c>
      <c r="D232" s="3" t="str">
        <f>"107"</f>
        <v>107</v>
      </c>
      <c r="E232" s="3" t="s">
        <v>12</v>
      </c>
      <c r="F232" s="3">
        <v>29</v>
      </c>
    </row>
    <row r="233" spans="1:6" x14ac:dyDescent="0.25">
      <c r="A233" s="3" t="str">
        <f t="shared" si="9"/>
        <v>0016</v>
      </c>
      <c r="B233" s="3" t="s">
        <v>126</v>
      </c>
      <c r="C233" s="3" t="str">
        <f>"4RHRGE0"</f>
        <v>4RHRGE0</v>
      </c>
      <c r="D233" s="3" t="str">
        <f>"109"</f>
        <v>109</v>
      </c>
      <c r="E233" s="3" t="s">
        <v>12</v>
      </c>
      <c r="F233" s="3">
        <v>29</v>
      </c>
    </row>
    <row r="234" spans="1:6" x14ac:dyDescent="0.25">
      <c r="A234" s="3" t="str">
        <f t="shared" si="9"/>
        <v>0016</v>
      </c>
      <c r="B234" s="3" t="s">
        <v>126</v>
      </c>
      <c r="C234" s="3" t="str">
        <f>"5RHRGE0"</f>
        <v>5RHRGE0</v>
      </c>
      <c r="D234" s="3" t="str">
        <f>"106"</f>
        <v>106</v>
      </c>
      <c r="E234" s="3" t="s">
        <v>13</v>
      </c>
      <c r="F234" s="3">
        <v>31</v>
      </c>
    </row>
    <row r="235" spans="1:6" x14ac:dyDescent="0.25">
      <c r="A235" s="3" t="str">
        <f t="shared" si="9"/>
        <v>0016</v>
      </c>
      <c r="B235" s="3" t="s">
        <v>126</v>
      </c>
      <c r="C235" s="3" t="str">
        <f>"5RHRGE0"</f>
        <v>5RHRGE0</v>
      </c>
      <c r="D235" s="3" t="str">
        <f>"113"</f>
        <v>113</v>
      </c>
      <c r="E235" s="3" t="s">
        <v>13</v>
      </c>
      <c r="F235" s="3">
        <v>31</v>
      </c>
    </row>
    <row r="236" spans="1:6" x14ac:dyDescent="0.25">
      <c r="A236" s="3" t="str">
        <f t="shared" si="9"/>
        <v>0016</v>
      </c>
      <c r="B236" s="3" t="s">
        <v>126</v>
      </c>
      <c r="C236" s="3" t="str">
        <f>"6RHRGE0"</f>
        <v>6RHRGE0</v>
      </c>
      <c r="D236" s="3" t="str">
        <f>"103"</f>
        <v>103</v>
      </c>
      <c r="E236" s="3" t="s">
        <v>14</v>
      </c>
      <c r="F236" s="3">
        <v>34</v>
      </c>
    </row>
    <row r="237" spans="1:6" x14ac:dyDescent="0.25">
      <c r="A237" s="3" t="str">
        <f t="shared" si="9"/>
        <v>0016</v>
      </c>
      <c r="B237" s="3" t="s">
        <v>126</v>
      </c>
      <c r="C237" s="3" t="str">
        <f>"6RHRGE0"</f>
        <v>6RHRGE0</v>
      </c>
      <c r="D237" s="3" t="str">
        <f>"105"</f>
        <v>105</v>
      </c>
      <c r="E237" s="3" t="s">
        <v>14</v>
      </c>
      <c r="F237" s="3">
        <v>34</v>
      </c>
    </row>
    <row r="238" spans="1:6" x14ac:dyDescent="0.25">
      <c r="A238" s="3" t="str">
        <f t="shared" si="9"/>
        <v>0016</v>
      </c>
      <c r="B238" s="3" t="s">
        <v>126</v>
      </c>
      <c r="C238" s="3" t="str">
        <f>"KAHRDL2"</f>
        <v>KAHRDL2</v>
      </c>
      <c r="D238" s="3" t="str">
        <f>"1151"</f>
        <v>1151</v>
      </c>
      <c r="E238" s="3" t="s">
        <v>28</v>
      </c>
      <c r="F238" s="3">
        <v>25</v>
      </c>
    </row>
    <row r="239" spans="1:6" x14ac:dyDescent="0.25">
      <c r="A239" s="3" t="str">
        <f t="shared" si="9"/>
        <v>0016</v>
      </c>
      <c r="B239" s="3" t="s">
        <v>126</v>
      </c>
      <c r="C239" s="3" t="str">
        <f>"KAHRGE0"</f>
        <v>KAHRGE0</v>
      </c>
      <c r="D239" s="3" t="str">
        <f>"1511"</f>
        <v>1511</v>
      </c>
      <c r="E239" s="3" t="s">
        <v>15</v>
      </c>
      <c r="F239" s="3">
        <v>23</v>
      </c>
    </row>
    <row r="240" spans="1:6" x14ac:dyDescent="0.25">
      <c r="A240" s="3" t="str">
        <f t="shared" si="9"/>
        <v>0016</v>
      </c>
      <c r="B240" s="3" t="s">
        <v>126</v>
      </c>
      <c r="C240" s="3" t="str">
        <f>"KMHREBP"</f>
        <v>KMHREBP</v>
      </c>
      <c r="D240" s="3" t="str">
        <f>"155"</f>
        <v>155</v>
      </c>
      <c r="E240" s="3" t="s">
        <v>19</v>
      </c>
      <c r="F240" s="3">
        <v>7</v>
      </c>
    </row>
    <row r="241" spans="1:6" x14ac:dyDescent="0.25">
      <c r="A241" s="3" t="str">
        <f t="shared" si="9"/>
        <v>0016</v>
      </c>
      <c r="B241" s="3" t="s">
        <v>126</v>
      </c>
      <c r="C241" s="3" t="str">
        <f>"KMHRN1P"</f>
        <v>KMHRN1P</v>
      </c>
      <c r="D241" s="3" t="str">
        <f>"152"</f>
        <v>152</v>
      </c>
      <c r="E241" s="3" t="s">
        <v>19</v>
      </c>
      <c r="F241" s="3">
        <v>7</v>
      </c>
    </row>
    <row r="242" spans="1:6" x14ac:dyDescent="0.25">
      <c r="A242" s="3" t="str">
        <f t="shared" si="9"/>
        <v>0016</v>
      </c>
      <c r="B242" s="3" t="s">
        <v>126</v>
      </c>
      <c r="C242" s="3" t="str">
        <f>"KPHRGE0"</f>
        <v>KPHRGE0</v>
      </c>
      <c r="D242" s="3" t="str">
        <f>"1512"</f>
        <v>1512</v>
      </c>
      <c r="E242" s="3" t="s">
        <v>16</v>
      </c>
      <c r="F242" s="3">
        <v>15</v>
      </c>
    </row>
    <row r="243" spans="1:6" ht="30" x14ac:dyDescent="0.25">
      <c r="A243" s="3" t="str">
        <f t="shared" ref="A243:A263" si="10">"0020"</f>
        <v>0020</v>
      </c>
      <c r="B243" s="3" t="s">
        <v>127</v>
      </c>
      <c r="C243" s="3" t="str">
        <f>"1RHRDL2"</f>
        <v>1RHRDL2</v>
      </c>
      <c r="D243" s="3" t="str">
        <f>"14"</f>
        <v>14</v>
      </c>
      <c r="E243" s="3" t="s">
        <v>22</v>
      </c>
      <c r="F243" s="3">
        <v>17</v>
      </c>
    </row>
    <row r="244" spans="1:6" ht="30" x14ac:dyDescent="0.25">
      <c r="A244" s="3" t="str">
        <f t="shared" si="10"/>
        <v>0020</v>
      </c>
      <c r="B244" s="3" t="s">
        <v>127</v>
      </c>
      <c r="C244" s="3" t="str">
        <f>"1RHRGE0"</f>
        <v>1RHRGE0</v>
      </c>
      <c r="D244" s="3" t="str">
        <f>"12"</f>
        <v>12</v>
      </c>
      <c r="E244" s="3" t="s">
        <v>9</v>
      </c>
      <c r="F244" s="3">
        <v>19</v>
      </c>
    </row>
    <row r="245" spans="1:6" ht="30" x14ac:dyDescent="0.25">
      <c r="A245" s="3" t="str">
        <f t="shared" si="10"/>
        <v>0020</v>
      </c>
      <c r="B245" s="3" t="s">
        <v>127</v>
      </c>
      <c r="C245" s="3" t="str">
        <f>"1RHRGE0"</f>
        <v>1RHRGE0</v>
      </c>
      <c r="D245" s="3" t="str">
        <f>"17"</f>
        <v>17</v>
      </c>
      <c r="E245" s="3" t="s">
        <v>9</v>
      </c>
      <c r="F245" s="3">
        <v>18</v>
      </c>
    </row>
    <row r="246" spans="1:6" ht="30" x14ac:dyDescent="0.25">
      <c r="A246" s="3" t="str">
        <f t="shared" si="10"/>
        <v>0020</v>
      </c>
      <c r="B246" s="3" t="s">
        <v>127</v>
      </c>
      <c r="C246" s="3" t="str">
        <f>"1RHRGE0"</f>
        <v>1RHRGE0</v>
      </c>
      <c r="D246" s="3" t="str">
        <f>"19"</f>
        <v>19</v>
      </c>
      <c r="E246" s="3" t="s">
        <v>9</v>
      </c>
      <c r="F246" s="3">
        <v>21</v>
      </c>
    </row>
    <row r="247" spans="1:6" ht="30" x14ac:dyDescent="0.25">
      <c r="A247" s="3" t="str">
        <f t="shared" si="10"/>
        <v>0020</v>
      </c>
      <c r="B247" s="3" t="s">
        <v>127</v>
      </c>
      <c r="C247" s="3" t="str">
        <f>"2RHRDL2"</f>
        <v>2RHRDL2</v>
      </c>
      <c r="D247" s="3" t="str">
        <f>"5"</f>
        <v>5</v>
      </c>
      <c r="E247" s="3" t="s">
        <v>32</v>
      </c>
      <c r="F247" s="3">
        <v>20</v>
      </c>
    </row>
    <row r="248" spans="1:6" ht="30" x14ac:dyDescent="0.25">
      <c r="A248" s="3" t="str">
        <f t="shared" si="10"/>
        <v>0020</v>
      </c>
      <c r="B248" s="3" t="s">
        <v>127</v>
      </c>
      <c r="C248" s="3" t="str">
        <f>"2RHRGE0"</f>
        <v>2RHRGE0</v>
      </c>
      <c r="D248" s="3" t="str">
        <f>"6"</f>
        <v>6</v>
      </c>
      <c r="E248" s="3" t="s">
        <v>10</v>
      </c>
      <c r="F248" s="3">
        <v>20</v>
      </c>
    </row>
    <row r="249" spans="1:6" ht="30" x14ac:dyDescent="0.25">
      <c r="A249" s="3" t="str">
        <f t="shared" si="10"/>
        <v>0020</v>
      </c>
      <c r="B249" s="3" t="s">
        <v>127</v>
      </c>
      <c r="C249" s="3" t="str">
        <f>"2RHRGE0"</f>
        <v>2RHRGE0</v>
      </c>
      <c r="D249" s="3" t="str">
        <f>"7"</f>
        <v>7</v>
      </c>
      <c r="E249" s="3" t="s">
        <v>10</v>
      </c>
      <c r="F249" s="3">
        <v>20</v>
      </c>
    </row>
    <row r="250" spans="1:6" ht="30" x14ac:dyDescent="0.25">
      <c r="A250" s="3" t="str">
        <f t="shared" si="10"/>
        <v>0020</v>
      </c>
      <c r="B250" s="3" t="s">
        <v>127</v>
      </c>
      <c r="C250" s="3" t="str">
        <f>"3MHRGE0"</f>
        <v>3MHRGE0</v>
      </c>
      <c r="D250" s="3" t="str">
        <f>"20"</f>
        <v>20</v>
      </c>
      <c r="E250" s="3" t="s">
        <v>33</v>
      </c>
      <c r="F250" s="3">
        <v>24</v>
      </c>
    </row>
    <row r="251" spans="1:6" ht="30" x14ac:dyDescent="0.25">
      <c r="A251" s="3" t="str">
        <f t="shared" si="10"/>
        <v>0020</v>
      </c>
      <c r="B251" s="3" t="s">
        <v>127</v>
      </c>
      <c r="C251" s="3" t="str">
        <f>"3MHRGE0"</f>
        <v>3MHRGE0</v>
      </c>
      <c r="D251" s="3" t="str">
        <f>"21"</f>
        <v>21</v>
      </c>
      <c r="E251" s="3" t="s">
        <v>33</v>
      </c>
      <c r="F251" s="3">
        <v>23</v>
      </c>
    </row>
    <row r="252" spans="1:6" ht="30" x14ac:dyDescent="0.25">
      <c r="A252" s="3" t="str">
        <f t="shared" si="10"/>
        <v>0020</v>
      </c>
      <c r="B252" s="3" t="s">
        <v>127</v>
      </c>
      <c r="C252" s="3" t="str">
        <f>"3MHRGE0"</f>
        <v>3MHRGE0</v>
      </c>
      <c r="D252" s="3" t="str">
        <f>"22"</f>
        <v>22</v>
      </c>
      <c r="E252" s="3" t="s">
        <v>33</v>
      </c>
      <c r="F252" s="3">
        <v>24</v>
      </c>
    </row>
    <row r="253" spans="1:6" ht="30" x14ac:dyDescent="0.25">
      <c r="A253" s="3" t="str">
        <f t="shared" si="10"/>
        <v>0020</v>
      </c>
      <c r="B253" s="3" t="s">
        <v>127</v>
      </c>
      <c r="C253" s="3" t="str">
        <f>"3MHRGE0"</f>
        <v>3MHRGE0</v>
      </c>
      <c r="D253" s="3" t="str">
        <f>"23"</f>
        <v>23</v>
      </c>
      <c r="E253" s="3" t="s">
        <v>33</v>
      </c>
      <c r="F253" s="3">
        <v>24</v>
      </c>
    </row>
    <row r="254" spans="1:6" ht="30" x14ac:dyDescent="0.25">
      <c r="A254" s="3" t="str">
        <f t="shared" si="10"/>
        <v>0020</v>
      </c>
      <c r="B254" s="3" t="s">
        <v>127</v>
      </c>
      <c r="C254" s="3" t="str">
        <f>"3MHRGE0"</f>
        <v>3MHRGE0</v>
      </c>
      <c r="D254" s="3" t="str">
        <f>"24"</f>
        <v>24</v>
      </c>
      <c r="E254" s="3" t="s">
        <v>33</v>
      </c>
      <c r="F254" s="3">
        <v>24</v>
      </c>
    </row>
    <row r="255" spans="1:6" ht="30" x14ac:dyDescent="0.25">
      <c r="A255" s="3" t="str">
        <f t="shared" si="10"/>
        <v>0020</v>
      </c>
      <c r="B255" s="3" t="s">
        <v>127</v>
      </c>
      <c r="C255" s="3" t="str">
        <f>"3RHRDL1"</f>
        <v>3RHRDL1</v>
      </c>
      <c r="D255" s="3" t="str">
        <f>"25"</f>
        <v>25</v>
      </c>
      <c r="E255" s="3" t="s">
        <v>24</v>
      </c>
      <c r="F255" s="3">
        <v>21</v>
      </c>
    </row>
    <row r="256" spans="1:6" ht="30" x14ac:dyDescent="0.25">
      <c r="A256" s="3" t="str">
        <f t="shared" si="10"/>
        <v>0020</v>
      </c>
      <c r="B256" s="3" t="s">
        <v>127</v>
      </c>
      <c r="C256" s="3" t="str">
        <f>"4RHRDL1"</f>
        <v>4RHRDL1</v>
      </c>
      <c r="D256" s="3" t="str">
        <f>"13"</f>
        <v>13</v>
      </c>
      <c r="E256" s="3" t="s">
        <v>25</v>
      </c>
      <c r="F256" s="3">
        <v>8</v>
      </c>
    </row>
    <row r="257" spans="1:6" ht="30" x14ac:dyDescent="0.25">
      <c r="A257" s="3" t="str">
        <f t="shared" si="10"/>
        <v>0020</v>
      </c>
      <c r="B257" s="3" t="s">
        <v>127</v>
      </c>
      <c r="C257" s="3" t="str">
        <f>"5RHRGE0"</f>
        <v>5RHRGE0</v>
      </c>
      <c r="D257" s="3" t="str">
        <f>"1"</f>
        <v>1</v>
      </c>
      <c r="E257" s="3" t="s">
        <v>13</v>
      </c>
      <c r="F257" s="3">
        <v>24</v>
      </c>
    </row>
    <row r="258" spans="1:6" ht="30" x14ac:dyDescent="0.25">
      <c r="A258" s="3" t="str">
        <f t="shared" si="10"/>
        <v>0020</v>
      </c>
      <c r="B258" s="3" t="s">
        <v>127</v>
      </c>
      <c r="C258" s="3" t="str">
        <f>"5RHRGE0"</f>
        <v>5RHRGE0</v>
      </c>
      <c r="D258" s="3" t="str">
        <f>"2"</f>
        <v>2</v>
      </c>
      <c r="E258" s="3" t="s">
        <v>13</v>
      </c>
      <c r="F258" s="3">
        <v>28</v>
      </c>
    </row>
    <row r="259" spans="1:6" ht="30" x14ac:dyDescent="0.25">
      <c r="A259" s="3" t="str">
        <f t="shared" si="10"/>
        <v>0020</v>
      </c>
      <c r="B259" s="3" t="s">
        <v>127</v>
      </c>
      <c r="C259" s="3" t="str">
        <f>"6RHRGE0"</f>
        <v>6RHRGE0</v>
      </c>
      <c r="D259" s="3" t="str">
        <f>"10"</f>
        <v>10</v>
      </c>
      <c r="E259" s="3" t="s">
        <v>14</v>
      </c>
      <c r="F259" s="3">
        <v>33</v>
      </c>
    </row>
    <row r="260" spans="1:6" ht="30" x14ac:dyDescent="0.25">
      <c r="A260" s="3" t="str">
        <f t="shared" si="10"/>
        <v>0020</v>
      </c>
      <c r="B260" s="3" t="s">
        <v>127</v>
      </c>
      <c r="C260" s="3" t="str">
        <f>"6RHRGE0"</f>
        <v>6RHRGE0</v>
      </c>
      <c r="D260" s="3" t="str">
        <f>"15"</f>
        <v>15</v>
      </c>
      <c r="E260" s="3" t="s">
        <v>14</v>
      </c>
      <c r="F260" s="3">
        <v>31</v>
      </c>
    </row>
    <row r="261" spans="1:6" ht="30" x14ac:dyDescent="0.25">
      <c r="A261" s="3" t="str">
        <f t="shared" si="10"/>
        <v>0020</v>
      </c>
      <c r="B261" s="3" t="s">
        <v>127</v>
      </c>
      <c r="C261" s="3" t="str">
        <f>"KAHRGE0"</f>
        <v>KAHRGE0</v>
      </c>
      <c r="D261" s="3" t="str">
        <f>"4"</f>
        <v>4</v>
      </c>
      <c r="E261" s="3" t="s">
        <v>15</v>
      </c>
      <c r="F261" s="3">
        <v>17</v>
      </c>
    </row>
    <row r="262" spans="1:6" ht="30" x14ac:dyDescent="0.25">
      <c r="A262" s="3" t="str">
        <f t="shared" si="10"/>
        <v>0020</v>
      </c>
      <c r="B262" s="3" t="s">
        <v>127</v>
      </c>
      <c r="C262" s="3" t="str">
        <f>"KPHRDL2"</f>
        <v>KPHRDL2</v>
      </c>
      <c r="D262" s="3" t="str">
        <f>"9"</f>
        <v>9</v>
      </c>
      <c r="E262" s="3" t="s">
        <v>29</v>
      </c>
      <c r="F262" s="3">
        <v>26</v>
      </c>
    </row>
    <row r="263" spans="1:6" ht="30" x14ac:dyDescent="0.25">
      <c r="A263" s="3" t="str">
        <f t="shared" si="10"/>
        <v>0020</v>
      </c>
      <c r="B263" s="3" t="s">
        <v>127</v>
      </c>
      <c r="C263" s="3" t="str">
        <f>"KPHRGE0"</f>
        <v>KPHRGE0</v>
      </c>
      <c r="D263" s="3" t="str">
        <f>"4"</f>
        <v>4</v>
      </c>
      <c r="E263" s="3" t="s">
        <v>16</v>
      </c>
      <c r="F263" s="3">
        <v>19</v>
      </c>
    </row>
    <row r="264" spans="1:6" ht="30" x14ac:dyDescent="0.25">
      <c r="A264" s="3" t="str">
        <f t="shared" ref="A264:A288" si="11">"0014"</f>
        <v>0014</v>
      </c>
      <c r="B264" s="3" t="s">
        <v>128</v>
      </c>
      <c r="C264" s="3" t="str">
        <f>"1RHRDL2"</f>
        <v>1RHRDL2</v>
      </c>
      <c r="D264" s="3" t="str">
        <f>"4"</f>
        <v>4</v>
      </c>
      <c r="E264" s="3" t="s">
        <v>22</v>
      </c>
      <c r="F264" s="3">
        <v>28</v>
      </c>
    </row>
    <row r="265" spans="1:6" ht="30" x14ac:dyDescent="0.25">
      <c r="A265" s="3" t="str">
        <f t="shared" si="11"/>
        <v>0014</v>
      </c>
      <c r="B265" s="3" t="s">
        <v>128</v>
      </c>
      <c r="C265" s="3" t="str">
        <f>"1RHRDL2"</f>
        <v>1RHRDL2</v>
      </c>
      <c r="D265" s="3" t="str">
        <f>"7"</f>
        <v>7</v>
      </c>
      <c r="E265" s="3" t="s">
        <v>22</v>
      </c>
      <c r="F265" s="3">
        <v>28</v>
      </c>
    </row>
    <row r="266" spans="1:6" ht="30" x14ac:dyDescent="0.25">
      <c r="A266" s="3" t="str">
        <f t="shared" si="11"/>
        <v>0014</v>
      </c>
      <c r="B266" s="3" t="s">
        <v>128</v>
      </c>
      <c r="C266" s="3" t="str">
        <f>"1RHRGE0"</f>
        <v>1RHRGE0</v>
      </c>
      <c r="D266" s="3" t="str">
        <f>"5"</f>
        <v>5</v>
      </c>
      <c r="E266" s="3" t="s">
        <v>9</v>
      </c>
      <c r="F266" s="3">
        <v>16</v>
      </c>
    </row>
    <row r="267" spans="1:6" ht="30" x14ac:dyDescent="0.25">
      <c r="A267" s="3" t="str">
        <f t="shared" si="11"/>
        <v>0014</v>
      </c>
      <c r="B267" s="3" t="s">
        <v>128</v>
      </c>
      <c r="C267" s="3" t="str">
        <f>"1RHRGE0"</f>
        <v>1RHRGE0</v>
      </c>
      <c r="D267" s="3" t="str">
        <f>"6"</f>
        <v>6</v>
      </c>
      <c r="E267" s="3" t="s">
        <v>9</v>
      </c>
      <c r="F267" s="3">
        <v>19</v>
      </c>
    </row>
    <row r="268" spans="1:6" ht="30" x14ac:dyDescent="0.25">
      <c r="A268" s="3" t="str">
        <f t="shared" si="11"/>
        <v>0014</v>
      </c>
      <c r="B268" s="3" t="s">
        <v>128</v>
      </c>
      <c r="C268" s="3" t="str">
        <f>"2RHRDL1"</f>
        <v>2RHRDL1</v>
      </c>
      <c r="D268" s="3" t="str">
        <f>"8"</f>
        <v>8</v>
      </c>
      <c r="E268" s="3" t="s">
        <v>23</v>
      </c>
      <c r="F268" s="3">
        <v>22</v>
      </c>
    </row>
    <row r="269" spans="1:6" ht="30" x14ac:dyDescent="0.25">
      <c r="A269" s="3" t="str">
        <f t="shared" si="11"/>
        <v>0014</v>
      </c>
      <c r="B269" s="3" t="s">
        <v>128</v>
      </c>
      <c r="C269" s="3" t="str">
        <f>"2RHRDL2"</f>
        <v>2RHRDL2</v>
      </c>
      <c r="D269" s="3" t="str">
        <f>"128"</f>
        <v>128</v>
      </c>
      <c r="E269" s="3" t="s">
        <v>32</v>
      </c>
      <c r="F269" s="3">
        <v>16</v>
      </c>
    </row>
    <row r="270" spans="1:6" ht="30" x14ac:dyDescent="0.25">
      <c r="A270" s="3" t="str">
        <f t="shared" si="11"/>
        <v>0014</v>
      </c>
      <c r="B270" s="3" t="s">
        <v>128</v>
      </c>
      <c r="C270" s="3" t="str">
        <f>"2RHRDL2"</f>
        <v>2RHRDL2</v>
      </c>
      <c r="D270" s="3" t="str">
        <f>"136"</f>
        <v>136</v>
      </c>
      <c r="E270" s="3" t="s">
        <v>32</v>
      </c>
      <c r="F270" s="3">
        <v>16</v>
      </c>
    </row>
    <row r="271" spans="1:6" ht="30" x14ac:dyDescent="0.25">
      <c r="A271" s="3" t="str">
        <f t="shared" si="11"/>
        <v>0014</v>
      </c>
      <c r="B271" s="3" t="s">
        <v>128</v>
      </c>
      <c r="C271" s="3" t="str">
        <f>"2RHRGE0"</f>
        <v>2RHRGE0</v>
      </c>
      <c r="D271" s="3" t="str">
        <f>"2"</f>
        <v>2</v>
      </c>
      <c r="E271" s="3" t="s">
        <v>10</v>
      </c>
      <c r="F271" s="3">
        <v>17</v>
      </c>
    </row>
    <row r="272" spans="1:6" ht="30" x14ac:dyDescent="0.25">
      <c r="A272" s="3" t="str">
        <f t="shared" si="11"/>
        <v>0014</v>
      </c>
      <c r="B272" s="3" t="s">
        <v>128</v>
      </c>
      <c r="C272" s="3" t="str">
        <f>"2RHRGE0"</f>
        <v>2RHRGE0</v>
      </c>
      <c r="D272" s="3" t="str">
        <f>"3"</f>
        <v>3</v>
      </c>
      <c r="E272" s="3" t="s">
        <v>10</v>
      </c>
      <c r="F272" s="3">
        <v>20</v>
      </c>
    </row>
    <row r="273" spans="1:6" ht="30" x14ac:dyDescent="0.25">
      <c r="A273" s="3" t="str">
        <f t="shared" si="11"/>
        <v>0014</v>
      </c>
      <c r="B273" s="3" t="s">
        <v>128</v>
      </c>
      <c r="C273" s="3" t="str">
        <f>"3RHRDL1"</f>
        <v>3RHRDL1</v>
      </c>
      <c r="D273" s="3" t="str">
        <f>"15"</f>
        <v>15</v>
      </c>
      <c r="E273" s="3" t="s">
        <v>24</v>
      </c>
      <c r="F273" s="3">
        <v>25</v>
      </c>
    </row>
    <row r="274" spans="1:6" ht="30" x14ac:dyDescent="0.25">
      <c r="A274" s="3" t="str">
        <f t="shared" si="11"/>
        <v>0014</v>
      </c>
      <c r="B274" s="3" t="s">
        <v>128</v>
      </c>
      <c r="C274" s="3" t="str">
        <f>"3RHRDL2"</f>
        <v>3RHRDL2</v>
      </c>
      <c r="D274" s="3" t="str">
        <f>"152"</f>
        <v>152</v>
      </c>
      <c r="E274" s="3" t="s">
        <v>34</v>
      </c>
      <c r="F274" s="3">
        <v>21</v>
      </c>
    </row>
    <row r="275" spans="1:6" ht="30" x14ac:dyDescent="0.25">
      <c r="A275" s="3" t="str">
        <f t="shared" si="11"/>
        <v>0014</v>
      </c>
      <c r="B275" s="3" t="s">
        <v>128</v>
      </c>
      <c r="C275" s="3" t="str">
        <f>"3RHRGE0"</f>
        <v>3RHRGE0</v>
      </c>
      <c r="D275" s="3" t="str">
        <f>"13"</f>
        <v>13</v>
      </c>
      <c r="E275" s="3" t="s">
        <v>11</v>
      </c>
      <c r="F275" s="3">
        <v>12</v>
      </c>
    </row>
    <row r="276" spans="1:6" ht="30" x14ac:dyDescent="0.25">
      <c r="A276" s="3" t="str">
        <f t="shared" si="11"/>
        <v>0014</v>
      </c>
      <c r="B276" s="3" t="s">
        <v>128</v>
      </c>
      <c r="C276" s="3" t="str">
        <f>"3RHRGE0"</f>
        <v>3RHRGE0</v>
      </c>
      <c r="D276" s="3" t="str">
        <f>"14"</f>
        <v>14</v>
      </c>
      <c r="E276" s="3" t="s">
        <v>11</v>
      </c>
      <c r="F276" s="3">
        <v>12</v>
      </c>
    </row>
    <row r="277" spans="1:6" ht="30" x14ac:dyDescent="0.25">
      <c r="A277" s="3" t="str">
        <f t="shared" si="11"/>
        <v>0014</v>
      </c>
      <c r="B277" s="3" t="s">
        <v>128</v>
      </c>
      <c r="C277" s="3" t="str">
        <f>"4RHRDL1"</f>
        <v>4RHRDL1</v>
      </c>
      <c r="D277" s="3" t="str">
        <f>"10"</f>
        <v>10</v>
      </c>
      <c r="E277" s="3" t="s">
        <v>25</v>
      </c>
      <c r="F277" s="3">
        <v>20</v>
      </c>
    </row>
    <row r="278" spans="1:6" ht="30" x14ac:dyDescent="0.25">
      <c r="A278" s="3" t="str">
        <f t="shared" si="11"/>
        <v>0014</v>
      </c>
      <c r="B278" s="3" t="s">
        <v>128</v>
      </c>
      <c r="C278" s="3" t="str">
        <f>"4RHRDL1"</f>
        <v>4RHRDL1</v>
      </c>
      <c r="D278" s="3" t="str">
        <f>"11"</f>
        <v>11</v>
      </c>
      <c r="E278" s="3" t="s">
        <v>25</v>
      </c>
      <c r="F278" s="3">
        <v>21</v>
      </c>
    </row>
    <row r="279" spans="1:6" ht="30" x14ac:dyDescent="0.25">
      <c r="A279" s="3" t="str">
        <f t="shared" si="11"/>
        <v>0014</v>
      </c>
      <c r="B279" s="3" t="s">
        <v>128</v>
      </c>
      <c r="C279" s="3" t="str">
        <f>"4RHRGE0"</f>
        <v>4RHRGE0</v>
      </c>
      <c r="D279" s="3" t="str">
        <f>"18"</f>
        <v>18</v>
      </c>
      <c r="E279" s="3" t="s">
        <v>12</v>
      </c>
      <c r="F279" s="3">
        <v>23</v>
      </c>
    </row>
    <row r="280" spans="1:6" ht="30" x14ac:dyDescent="0.25">
      <c r="A280" s="3" t="str">
        <f t="shared" si="11"/>
        <v>0014</v>
      </c>
      <c r="B280" s="3" t="s">
        <v>128</v>
      </c>
      <c r="C280" s="3" t="str">
        <f>"4RHRGE0"</f>
        <v>4RHRGE0</v>
      </c>
      <c r="D280" s="3" t="str">
        <f>"19"</f>
        <v>19</v>
      </c>
      <c r="E280" s="3" t="s">
        <v>12</v>
      </c>
      <c r="F280" s="3">
        <v>24</v>
      </c>
    </row>
    <row r="281" spans="1:6" ht="30" x14ac:dyDescent="0.25">
      <c r="A281" s="3" t="str">
        <f t="shared" si="11"/>
        <v>0014</v>
      </c>
      <c r="B281" s="3" t="s">
        <v>128</v>
      </c>
      <c r="C281" s="3" t="str">
        <f>"5MHRGE0"</f>
        <v>5MHRGE0</v>
      </c>
      <c r="D281" s="3" t="str">
        <f>"20"</f>
        <v>20</v>
      </c>
      <c r="E281" s="3" t="s">
        <v>26</v>
      </c>
      <c r="F281" s="3">
        <v>26</v>
      </c>
    </row>
    <row r="282" spans="1:6" ht="30" x14ac:dyDescent="0.25">
      <c r="A282" s="3" t="str">
        <f t="shared" si="11"/>
        <v>0014</v>
      </c>
      <c r="B282" s="3" t="s">
        <v>128</v>
      </c>
      <c r="C282" s="3" t="str">
        <f>"5MHRSB0"</f>
        <v>5MHRSB0</v>
      </c>
      <c r="D282" s="3" t="str">
        <f>"17"</f>
        <v>17</v>
      </c>
      <c r="E282" s="3" t="s">
        <v>27</v>
      </c>
      <c r="F282" s="3">
        <v>19</v>
      </c>
    </row>
    <row r="283" spans="1:6" ht="30" x14ac:dyDescent="0.25">
      <c r="A283" s="3" t="str">
        <f t="shared" si="11"/>
        <v>0014</v>
      </c>
      <c r="B283" s="3" t="s">
        <v>128</v>
      </c>
      <c r="C283" s="3" t="str">
        <f>"5RHRGE0"</f>
        <v>5RHRGE0</v>
      </c>
      <c r="D283" s="3" t="str">
        <f>"21"</f>
        <v>21</v>
      </c>
      <c r="E283" s="3" t="s">
        <v>13</v>
      </c>
      <c r="F283" s="3">
        <v>28</v>
      </c>
    </row>
    <row r="284" spans="1:6" ht="30" x14ac:dyDescent="0.25">
      <c r="A284" s="3" t="str">
        <f t="shared" si="11"/>
        <v>0014</v>
      </c>
      <c r="B284" s="3" t="s">
        <v>128</v>
      </c>
      <c r="C284" s="3" t="str">
        <f>"6RHRGE0"</f>
        <v>6RHRGE0</v>
      </c>
      <c r="D284" s="3" t="str">
        <f>"16"</f>
        <v>16</v>
      </c>
      <c r="E284" s="3" t="s">
        <v>14</v>
      </c>
      <c r="F284" s="3">
        <v>32</v>
      </c>
    </row>
    <row r="285" spans="1:6" ht="30" x14ac:dyDescent="0.25">
      <c r="A285" s="3" t="str">
        <f t="shared" si="11"/>
        <v>0014</v>
      </c>
      <c r="B285" s="3" t="s">
        <v>128</v>
      </c>
      <c r="C285" s="3" t="str">
        <f>"KAHRDL2"</f>
        <v>KAHRDL2</v>
      </c>
      <c r="D285" s="3" t="str">
        <f>"9"</f>
        <v>9</v>
      </c>
      <c r="E285" s="3" t="s">
        <v>28</v>
      </c>
      <c r="F285" s="3">
        <v>24</v>
      </c>
    </row>
    <row r="286" spans="1:6" ht="30" x14ac:dyDescent="0.25">
      <c r="A286" s="3" t="str">
        <f t="shared" si="11"/>
        <v>0014</v>
      </c>
      <c r="B286" s="3" t="s">
        <v>128</v>
      </c>
      <c r="C286" s="3" t="str">
        <f>"KAHRGE0"</f>
        <v>KAHRGE0</v>
      </c>
      <c r="D286" s="3" t="str">
        <f>"101"</f>
        <v>101</v>
      </c>
      <c r="E286" s="3" t="s">
        <v>15</v>
      </c>
      <c r="F286" s="3">
        <v>11</v>
      </c>
    </row>
    <row r="287" spans="1:6" ht="30" x14ac:dyDescent="0.25">
      <c r="A287" s="3" t="str">
        <f t="shared" si="11"/>
        <v>0014</v>
      </c>
      <c r="B287" s="3" t="s">
        <v>128</v>
      </c>
      <c r="C287" s="3" t="str">
        <f>"KPHRDL2"</f>
        <v>KPHRDL2</v>
      </c>
      <c r="D287" s="3" t="str">
        <f>"92"</f>
        <v>92</v>
      </c>
      <c r="E287" s="3" t="s">
        <v>29</v>
      </c>
      <c r="F287" s="3">
        <v>20</v>
      </c>
    </row>
    <row r="288" spans="1:6" ht="30" x14ac:dyDescent="0.25">
      <c r="A288" s="3" t="str">
        <f t="shared" si="11"/>
        <v>0014</v>
      </c>
      <c r="B288" s="3" t="s">
        <v>128</v>
      </c>
      <c r="C288" s="3" t="str">
        <f>"KPHRGE0"</f>
        <v>KPHRGE0</v>
      </c>
      <c r="D288" s="3" t="str">
        <f>"102"</f>
        <v>102</v>
      </c>
      <c r="E288" s="3" t="s">
        <v>16</v>
      </c>
      <c r="F288" s="3">
        <v>10</v>
      </c>
    </row>
    <row r="289" spans="1:6" ht="30" x14ac:dyDescent="0.25">
      <c r="A289" s="3" t="str">
        <f t="shared" ref="A289:A305" si="12">"0019"</f>
        <v>0019</v>
      </c>
      <c r="B289" s="3" t="s">
        <v>129</v>
      </c>
      <c r="C289" s="3" t="str">
        <f>"1RHRGE0"</f>
        <v>1RHRGE0</v>
      </c>
      <c r="D289" s="3" t="str">
        <f>"128"</f>
        <v>128</v>
      </c>
      <c r="E289" s="3" t="s">
        <v>9</v>
      </c>
      <c r="F289" s="3">
        <v>23</v>
      </c>
    </row>
    <row r="290" spans="1:6" ht="30" x14ac:dyDescent="0.25">
      <c r="A290" s="3" t="str">
        <f t="shared" si="12"/>
        <v>0019</v>
      </c>
      <c r="B290" s="3" t="s">
        <v>129</v>
      </c>
      <c r="C290" s="3" t="str">
        <f>"1RHRGE0"</f>
        <v>1RHRGE0</v>
      </c>
      <c r="D290" s="3" t="str">
        <f>"129"</f>
        <v>129</v>
      </c>
      <c r="E290" s="3" t="s">
        <v>9</v>
      </c>
      <c r="F290" s="3">
        <v>23</v>
      </c>
    </row>
    <row r="291" spans="1:6" ht="30" x14ac:dyDescent="0.25">
      <c r="A291" s="3" t="str">
        <f t="shared" si="12"/>
        <v>0019</v>
      </c>
      <c r="B291" s="3" t="s">
        <v>129</v>
      </c>
      <c r="C291" s="3" t="str">
        <f>"2RHRGE0"</f>
        <v>2RHRGE0</v>
      </c>
      <c r="D291" s="3" t="str">
        <f>"131"</f>
        <v>131</v>
      </c>
      <c r="E291" s="3" t="s">
        <v>10</v>
      </c>
      <c r="F291" s="3">
        <v>28</v>
      </c>
    </row>
    <row r="292" spans="1:6" ht="30" x14ac:dyDescent="0.25">
      <c r="A292" s="3" t="str">
        <f t="shared" si="12"/>
        <v>0019</v>
      </c>
      <c r="B292" s="3" t="s">
        <v>129</v>
      </c>
      <c r="C292" s="3" t="str">
        <f>"2RHRGE0"</f>
        <v>2RHRGE0</v>
      </c>
      <c r="D292" s="3" t="str">
        <f>"133"</f>
        <v>133</v>
      </c>
      <c r="E292" s="3" t="s">
        <v>10</v>
      </c>
      <c r="F292" s="3">
        <v>29</v>
      </c>
    </row>
    <row r="293" spans="1:6" ht="30" x14ac:dyDescent="0.25">
      <c r="A293" s="3" t="str">
        <f t="shared" si="12"/>
        <v>0019</v>
      </c>
      <c r="B293" s="3" t="s">
        <v>129</v>
      </c>
      <c r="C293" s="3" t="str">
        <f>"3MHRGE0"</f>
        <v>3MHRGE0</v>
      </c>
      <c r="D293" s="3" t="str">
        <f>"230"</f>
        <v>230</v>
      </c>
      <c r="E293" s="3" t="s">
        <v>33</v>
      </c>
      <c r="F293" s="3">
        <v>22</v>
      </c>
    </row>
    <row r="294" spans="1:6" ht="30" x14ac:dyDescent="0.25">
      <c r="A294" s="3" t="str">
        <f t="shared" si="12"/>
        <v>0019</v>
      </c>
      <c r="B294" s="3" t="s">
        <v>129</v>
      </c>
      <c r="C294" s="3" t="str">
        <f>"3RHRGE0"</f>
        <v>3RHRGE0</v>
      </c>
      <c r="D294" s="3" t="str">
        <f>"233"</f>
        <v>233</v>
      </c>
      <c r="E294" s="3" t="s">
        <v>11</v>
      </c>
      <c r="F294" s="3">
        <v>24</v>
      </c>
    </row>
    <row r="295" spans="1:6" ht="30" x14ac:dyDescent="0.25">
      <c r="A295" s="3" t="str">
        <f t="shared" si="12"/>
        <v>0019</v>
      </c>
      <c r="B295" s="3" t="s">
        <v>129</v>
      </c>
      <c r="C295" s="3" t="str">
        <f>"3RHRGE0"</f>
        <v>3RHRGE0</v>
      </c>
      <c r="D295" s="3" t="str">
        <f>"234"</f>
        <v>234</v>
      </c>
      <c r="E295" s="3" t="s">
        <v>11</v>
      </c>
      <c r="F295" s="3">
        <v>25</v>
      </c>
    </row>
    <row r="296" spans="1:6" ht="30" x14ac:dyDescent="0.25">
      <c r="A296" s="3" t="str">
        <f t="shared" si="12"/>
        <v>0019</v>
      </c>
      <c r="B296" s="3" t="s">
        <v>129</v>
      </c>
      <c r="C296" s="3" t="str">
        <f>"4MHREBN"</f>
        <v>4MHREBN</v>
      </c>
      <c r="D296" s="3" t="str">
        <f>"126"</f>
        <v>126</v>
      </c>
      <c r="E296" s="3" t="s">
        <v>18</v>
      </c>
      <c r="F296" s="3">
        <v>9</v>
      </c>
    </row>
    <row r="297" spans="1:6" ht="30" x14ac:dyDescent="0.25">
      <c r="A297" s="3" t="str">
        <f t="shared" si="12"/>
        <v>0019</v>
      </c>
      <c r="B297" s="3" t="s">
        <v>129</v>
      </c>
      <c r="C297" s="3" t="str">
        <f>"4RHRGE0"</f>
        <v>4RHRGE0</v>
      </c>
      <c r="D297" s="3" t="str">
        <f>"230"</f>
        <v>230</v>
      </c>
      <c r="E297" s="3" t="s">
        <v>12</v>
      </c>
      <c r="F297" s="3">
        <v>30</v>
      </c>
    </row>
    <row r="298" spans="1:6" ht="30" x14ac:dyDescent="0.25">
      <c r="A298" s="3" t="str">
        <f t="shared" si="12"/>
        <v>0019</v>
      </c>
      <c r="B298" s="3" t="s">
        <v>129</v>
      </c>
      <c r="C298" s="3" t="str">
        <f>"4RHRGE0"</f>
        <v>4RHRGE0</v>
      </c>
      <c r="D298" s="3" t="str">
        <f>"231"</f>
        <v>231</v>
      </c>
      <c r="E298" s="3" t="s">
        <v>12</v>
      </c>
      <c r="F298" s="3">
        <v>28</v>
      </c>
    </row>
    <row r="299" spans="1:6" ht="30" x14ac:dyDescent="0.25">
      <c r="A299" s="3" t="str">
        <f t="shared" si="12"/>
        <v>0019</v>
      </c>
      <c r="B299" s="3" t="s">
        <v>129</v>
      </c>
      <c r="C299" s="3" t="str">
        <f>"5MHRGE0"</f>
        <v>5MHRGE0</v>
      </c>
      <c r="D299" s="3" t="str">
        <f>"210"</f>
        <v>210</v>
      </c>
      <c r="E299" s="3" t="s">
        <v>26</v>
      </c>
      <c r="F299" s="3">
        <v>24</v>
      </c>
    </row>
    <row r="300" spans="1:6" ht="30" x14ac:dyDescent="0.25">
      <c r="A300" s="3" t="str">
        <f t="shared" si="12"/>
        <v>0019</v>
      </c>
      <c r="B300" s="3" t="s">
        <v>129</v>
      </c>
      <c r="C300" s="3" t="str">
        <f>"5RHRGE0"</f>
        <v>5RHRGE0</v>
      </c>
      <c r="D300" s="3" t="str">
        <f>"227"</f>
        <v>227</v>
      </c>
      <c r="E300" s="3" t="s">
        <v>13</v>
      </c>
      <c r="F300" s="3">
        <v>26</v>
      </c>
    </row>
    <row r="301" spans="1:6" ht="30" x14ac:dyDescent="0.25">
      <c r="A301" s="3" t="str">
        <f t="shared" si="12"/>
        <v>0019</v>
      </c>
      <c r="B301" s="3" t="s">
        <v>129</v>
      </c>
      <c r="C301" s="3" t="str">
        <f>"5RHRGE0"</f>
        <v>5RHRGE0</v>
      </c>
      <c r="D301" s="3" t="str">
        <f>"228"</f>
        <v>228</v>
      </c>
      <c r="E301" s="3" t="s">
        <v>13</v>
      </c>
      <c r="F301" s="3">
        <v>27</v>
      </c>
    </row>
    <row r="302" spans="1:6" ht="30" x14ac:dyDescent="0.25">
      <c r="A302" s="3" t="str">
        <f t="shared" si="12"/>
        <v>0019</v>
      </c>
      <c r="B302" s="3" t="s">
        <v>129</v>
      </c>
      <c r="C302" s="3" t="str">
        <f>"6RHRGE0"</f>
        <v>6RHRGE0</v>
      </c>
      <c r="D302" s="3" t="str">
        <f>"225"</f>
        <v>225</v>
      </c>
      <c r="E302" s="3" t="s">
        <v>14</v>
      </c>
      <c r="F302" s="3">
        <v>24</v>
      </c>
    </row>
    <row r="303" spans="1:6" ht="30" x14ac:dyDescent="0.25">
      <c r="A303" s="3" t="str">
        <f t="shared" si="12"/>
        <v>0019</v>
      </c>
      <c r="B303" s="3" t="s">
        <v>129</v>
      </c>
      <c r="C303" s="3" t="str">
        <f>"6RHRGE0"</f>
        <v>6RHRGE0</v>
      </c>
      <c r="D303" s="3" t="str">
        <f>"226"</f>
        <v>226</v>
      </c>
      <c r="E303" s="3" t="s">
        <v>14</v>
      </c>
      <c r="F303" s="3">
        <v>24</v>
      </c>
    </row>
    <row r="304" spans="1:6" ht="30" x14ac:dyDescent="0.25">
      <c r="A304" s="3" t="str">
        <f t="shared" si="12"/>
        <v>0019</v>
      </c>
      <c r="B304" s="3" t="s">
        <v>129</v>
      </c>
      <c r="C304" s="3" t="str">
        <f>"KAHRGE0"</f>
        <v>KAHRGE0</v>
      </c>
      <c r="D304" s="3" t="str">
        <f>"1081"</f>
        <v>1081</v>
      </c>
      <c r="E304" s="3" t="s">
        <v>15</v>
      </c>
      <c r="F304" s="3">
        <v>22</v>
      </c>
    </row>
    <row r="305" spans="1:6" ht="30" x14ac:dyDescent="0.25">
      <c r="A305" s="3" t="str">
        <f t="shared" si="12"/>
        <v>0019</v>
      </c>
      <c r="B305" s="3" t="s">
        <v>129</v>
      </c>
      <c r="C305" s="3" t="str">
        <f>"KPHRGE0"</f>
        <v>KPHRGE0</v>
      </c>
      <c r="D305" s="3" t="str">
        <f>"1082"</f>
        <v>1082</v>
      </c>
      <c r="E305" s="3" t="s">
        <v>16</v>
      </c>
      <c r="F305" s="3">
        <v>20</v>
      </c>
    </row>
    <row r="306" spans="1:6" x14ac:dyDescent="0.25">
      <c r="A306" s="3" t="str">
        <f t="shared" ref="A306:A330" si="13">"0022"</f>
        <v>0022</v>
      </c>
      <c r="B306" s="3" t="s">
        <v>130</v>
      </c>
      <c r="C306" s="3" t="str">
        <f>"1RHRDL1"</f>
        <v>1RHRDL1</v>
      </c>
      <c r="D306" s="3" t="str">
        <f>"105"</f>
        <v>105</v>
      </c>
      <c r="E306" s="3" t="s">
        <v>21</v>
      </c>
      <c r="F306" s="3">
        <v>20</v>
      </c>
    </row>
    <row r="307" spans="1:6" x14ac:dyDescent="0.25">
      <c r="A307" s="3" t="str">
        <f t="shared" si="13"/>
        <v>0022</v>
      </c>
      <c r="B307" s="3" t="s">
        <v>130</v>
      </c>
      <c r="C307" s="3" t="str">
        <f>"1RHRDL2"</f>
        <v>1RHRDL2</v>
      </c>
      <c r="D307" s="3" t="str">
        <f>"104"</f>
        <v>104</v>
      </c>
      <c r="E307" s="3" t="s">
        <v>22</v>
      </c>
      <c r="F307" s="3">
        <v>23</v>
      </c>
    </row>
    <row r="308" spans="1:6" x14ac:dyDescent="0.25">
      <c r="A308" s="3" t="str">
        <f t="shared" si="13"/>
        <v>0022</v>
      </c>
      <c r="B308" s="3" t="s">
        <v>130</v>
      </c>
      <c r="C308" s="3" t="str">
        <f>"1RHRGE0"</f>
        <v>1RHRGE0</v>
      </c>
      <c r="D308" s="3" t="str">
        <f>"106"</f>
        <v>106</v>
      </c>
      <c r="E308" s="3" t="s">
        <v>9</v>
      </c>
      <c r="F308" s="3">
        <v>25</v>
      </c>
    </row>
    <row r="309" spans="1:6" x14ac:dyDescent="0.25">
      <c r="A309" s="3" t="str">
        <f t="shared" si="13"/>
        <v>0022</v>
      </c>
      <c r="B309" s="3" t="s">
        <v>130</v>
      </c>
      <c r="C309" s="3" t="str">
        <f>"2RHRDL1"</f>
        <v>2RHRDL1</v>
      </c>
      <c r="D309" s="3" t="str">
        <f>"103"</f>
        <v>103</v>
      </c>
      <c r="E309" s="3" t="s">
        <v>23</v>
      </c>
      <c r="F309" s="3">
        <v>15</v>
      </c>
    </row>
    <row r="310" spans="1:6" x14ac:dyDescent="0.25">
      <c r="A310" s="3" t="str">
        <f t="shared" si="13"/>
        <v>0022</v>
      </c>
      <c r="B310" s="3" t="s">
        <v>130</v>
      </c>
      <c r="C310" s="3" t="str">
        <f>"2RHRDL2"</f>
        <v>2RHRDL2</v>
      </c>
      <c r="D310" s="3" t="str">
        <f>"109"</f>
        <v>109</v>
      </c>
      <c r="E310" s="3" t="s">
        <v>32</v>
      </c>
      <c r="F310" s="3">
        <v>16</v>
      </c>
    </row>
    <row r="311" spans="1:6" x14ac:dyDescent="0.25">
      <c r="A311" s="3" t="str">
        <f t="shared" si="13"/>
        <v>0022</v>
      </c>
      <c r="B311" s="3" t="s">
        <v>130</v>
      </c>
      <c r="C311" s="3" t="str">
        <f>"2RHRGE0"</f>
        <v>2RHRGE0</v>
      </c>
      <c r="D311" s="3" t="str">
        <f>"101"</f>
        <v>101</v>
      </c>
      <c r="E311" s="3" t="s">
        <v>10</v>
      </c>
      <c r="F311" s="3">
        <v>21</v>
      </c>
    </row>
    <row r="312" spans="1:6" x14ac:dyDescent="0.25">
      <c r="A312" s="3" t="str">
        <f t="shared" si="13"/>
        <v>0022</v>
      </c>
      <c r="B312" s="3" t="s">
        <v>130</v>
      </c>
      <c r="C312" s="3" t="str">
        <f>"2RHRGE0"</f>
        <v>2RHRGE0</v>
      </c>
      <c r="D312" s="3" t="str">
        <f>"102"</f>
        <v>102</v>
      </c>
      <c r="E312" s="3" t="s">
        <v>10</v>
      </c>
      <c r="F312" s="3">
        <v>19</v>
      </c>
    </row>
    <row r="313" spans="1:6" x14ac:dyDescent="0.25">
      <c r="A313" s="3" t="str">
        <f t="shared" si="13"/>
        <v>0022</v>
      </c>
      <c r="B313" s="3" t="s">
        <v>130</v>
      </c>
      <c r="C313" s="3" t="str">
        <f>"3MHRGE0"</f>
        <v>3MHRGE0</v>
      </c>
      <c r="D313" s="3" t="str">
        <f>"203"</f>
        <v>203</v>
      </c>
      <c r="E313" s="3" t="s">
        <v>33</v>
      </c>
      <c r="F313" s="3">
        <v>24</v>
      </c>
    </row>
    <row r="314" spans="1:6" x14ac:dyDescent="0.25">
      <c r="A314" s="3" t="str">
        <f t="shared" si="13"/>
        <v>0022</v>
      </c>
      <c r="B314" s="3" t="s">
        <v>130</v>
      </c>
      <c r="C314" s="3" t="str">
        <f>"3RHRDL1"</f>
        <v>3RHRDL1</v>
      </c>
      <c r="D314" s="3" t="str">
        <f>"205"</f>
        <v>205</v>
      </c>
      <c r="E314" s="3" t="s">
        <v>24</v>
      </c>
      <c r="F314" s="3">
        <v>21</v>
      </c>
    </row>
    <row r="315" spans="1:6" x14ac:dyDescent="0.25">
      <c r="A315" s="3" t="str">
        <f t="shared" si="13"/>
        <v>0022</v>
      </c>
      <c r="B315" s="3" t="s">
        <v>130</v>
      </c>
      <c r="C315" s="3" t="str">
        <f>"3RHRDL2"</f>
        <v>3RHRDL2</v>
      </c>
      <c r="D315" s="3" t="str">
        <f>"201"</f>
        <v>201</v>
      </c>
      <c r="E315" s="3" t="s">
        <v>34</v>
      </c>
      <c r="F315" s="3">
        <v>23</v>
      </c>
    </row>
    <row r="316" spans="1:6" x14ac:dyDescent="0.25">
      <c r="A316" s="3" t="str">
        <f t="shared" si="13"/>
        <v>0022</v>
      </c>
      <c r="B316" s="3" t="s">
        <v>130</v>
      </c>
      <c r="C316" s="3" t="str">
        <f>"3RHRGE0"</f>
        <v>3RHRGE0</v>
      </c>
      <c r="D316" s="3" t="str">
        <f>"202"</f>
        <v>202</v>
      </c>
      <c r="E316" s="3" t="s">
        <v>11</v>
      </c>
      <c r="F316" s="3">
        <v>24</v>
      </c>
    </row>
    <row r="317" spans="1:6" x14ac:dyDescent="0.25">
      <c r="A317" s="3" t="str">
        <f t="shared" si="13"/>
        <v>0022</v>
      </c>
      <c r="B317" s="3" t="s">
        <v>130</v>
      </c>
      <c r="C317" s="3" t="str">
        <f>"4MHRBCN"</f>
        <v>4MHRBCN</v>
      </c>
      <c r="D317" s="3" t="str">
        <f>"147"</f>
        <v>147</v>
      </c>
      <c r="E317" s="3" t="s">
        <v>18</v>
      </c>
      <c r="F317" s="3">
        <v>12</v>
      </c>
    </row>
    <row r="318" spans="1:6" x14ac:dyDescent="0.25">
      <c r="A318" s="3" t="str">
        <f t="shared" si="13"/>
        <v>0022</v>
      </c>
      <c r="B318" s="3" t="s">
        <v>130</v>
      </c>
      <c r="C318" s="3" t="str">
        <f>"4RHRDL1"</f>
        <v>4RHRDL1</v>
      </c>
      <c r="D318" s="3" t="str">
        <f>"206"</f>
        <v>206</v>
      </c>
      <c r="E318" s="3" t="s">
        <v>25</v>
      </c>
      <c r="F318" s="3">
        <v>18</v>
      </c>
    </row>
    <row r="319" spans="1:6" x14ac:dyDescent="0.25">
      <c r="A319" s="3" t="str">
        <f t="shared" si="13"/>
        <v>0022</v>
      </c>
      <c r="B319" s="3" t="s">
        <v>130</v>
      </c>
      <c r="C319" s="3" t="str">
        <f>"4RHRGE0"</f>
        <v>4RHRGE0</v>
      </c>
      <c r="D319" s="3" t="str">
        <f>"204"</f>
        <v>204</v>
      </c>
      <c r="E319" s="3" t="s">
        <v>12</v>
      </c>
      <c r="F319" s="3">
        <v>25</v>
      </c>
    </row>
    <row r="320" spans="1:6" x14ac:dyDescent="0.25">
      <c r="A320" s="3" t="str">
        <f t="shared" si="13"/>
        <v>0022</v>
      </c>
      <c r="B320" s="3" t="s">
        <v>130</v>
      </c>
      <c r="C320" s="3" t="str">
        <f>"5MHRSB0"</f>
        <v>5MHRSB0</v>
      </c>
      <c r="D320" s="3" t="str">
        <f>"237"</f>
        <v>237</v>
      </c>
      <c r="E320" s="3" t="s">
        <v>27</v>
      </c>
      <c r="F320" s="3">
        <v>22</v>
      </c>
    </row>
    <row r="321" spans="1:6" x14ac:dyDescent="0.25">
      <c r="A321" s="3" t="str">
        <f t="shared" si="13"/>
        <v>0022</v>
      </c>
      <c r="B321" s="3" t="s">
        <v>130</v>
      </c>
      <c r="C321" s="3" t="str">
        <f>"5RHRGE0"</f>
        <v>5RHRGE0</v>
      </c>
      <c r="D321" s="3" t="str">
        <f>"241"</f>
        <v>241</v>
      </c>
      <c r="E321" s="3" t="s">
        <v>13</v>
      </c>
      <c r="F321" s="3">
        <v>25</v>
      </c>
    </row>
    <row r="322" spans="1:6" x14ac:dyDescent="0.25">
      <c r="A322" s="3" t="str">
        <f t="shared" si="13"/>
        <v>0022</v>
      </c>
      <c r="B322" s="3" t="s">
        <v>130</v>
      </c>
      <c r="C322" s="3" t="str">
        <f>"5RHRGE0"</f>
        <v>5RHRGE0</v>
      </c>
      <c r="D322" s="3" t="str">
        <f>"242"</f>
        <v>242</v>
      </c>
      <c r="E322" s="3" t="s">
        <v>13</v>
      </c>
      <c r="F322" s="3">
        <v>26</v>
      </c>
    </row>
    <row r="323" spans="1:6" x14ac:dyDescent="0.25">
      <c r="A323" s="3" t="str">
        <f t="shared" si="13"/>
        <v>0022</v>
      </c>
      <c r="B323" s="3" t="s">
        <v>130</v>
      </c>
      <c r="C323" s="3" t="str">
        <f>"6RHRGE0"</f>
        <v>6RHRGE0</v>
      </c>
      <c r="D323" s="3" t="str">
        <f>"238"</f>
        <v>238</v>
      </c>
      <c r="E323" s="3" t="s">
        <v>14</v>
      </c>
      <c r="F323" s="3">
        <v>28</v>
      </c>
    </row>
    <row r="324" spans="1:6" x14ac:dyDescent="0.25">
      <c r="A324" s="3" t="str">
        <f t="shared" si="13"/>
        <v>0022</v>
      </c>
      <c r="B324" s="3" t="s">
        <v>130</v>
      </c>
      <c r="C324" s="3" t="str">
        <f>"6RHRGE0"</f>
        <v>6RHRGE0</v>
      </c>
      <c r="D324" s="3" t="str">
        <f>"239"</f>
        <v>239</v>
      </c>
      <c r="E324" s="3" t="s">
        <v>14</v>
      </c>
      <c r="F324" s="3">
        <v>26</v>
      </c>
    </row>
    <row r="325" spans="1:6" ht="30" x14ac:dyDescent="0.25">
      <c r="A325" s="3" t="str">
        <f t="shared" si="13"/>
        <v>0022</v>
      </c>
      <c r="B325" s="3" t="s">
        <v>130</v>
      </c>
      <c r="C325" s="3" t="str">
        <f>"KAHRBCP"</f>
        <v>KAHRBCP</v>
      </c>
      <c r="D325" s="3" t="str">
        <f>"1101"</f>
        <v>1101</v>
      </c>
      <c r="E325" s="3" t="s">
        <v>62</v>
      </c>
      <c r="F325" s="3">
        <v>4</v>
      </c>
    </row>
    <row r="326" spans="1:6" x14ac:dyDescent="0.25">
      <c r="A326" s="3" t="str">
        <f t="shared" si="13"/>
        <v>0022</v>
      </c>
      <c r="B326" s="3" t="s">
        <v>130</v>
      </c>
      <c r="C326" s="3" t="str">
        <f>"KAHRDL1"</f>
        <v>KAHRDL1</v>
      </c>
      <c r="D326" s="3" t="str">
        <f>"1371"</f>
        <v>1371</v>
      </c>
      <c r="E326" s="3" t="s">
        <v>39</v>
      </c>
      <c r="F326" s="3">
        <v>17</v>
      </c>
    </row>
    <row r="327" spans="1:6" x14ac:dyDescent="0.25">
      <c r="A327" s="3" t="str">
        <f t="shared" si="13"/>
        <v>0022</v>
      </c>
      <c r="B327" s="3" t="s">
        <v>130</v>
      </c>
      <c r="C327" s="3" t="str">
        <f>"KAHRGE0"</f>
        <v>KAHRGE0</v>
      </c>
      <c r="D327" s="3" t="str">
        <f>"1391"</f>
        <v>1391</v>
      </c>
      <c r="E327" s="3" t="s">
        <v>15</v>
      </c>
      <c r="F327" s="3">
        <v>24</v>
      </c>
    </row>
    <row r="328" spans="1:6" x14ac:dyDescent="0.25">
      <c r="A328" s="3" t="str">
        <f t="shared" si="13"/>
        <v>0022</v>
      </c>
      <c r="B328" s="3" t="s">
        <v>130</v>
      </c>
      <c r="C328" s="3" t="str">
        <f>"KMHRBCP"</f>
        <v>KMHRBCP</v>
      </c>
      <c r="D328" s="3" t="str">
        <f>"110"</f>
        <v>110</v>
      </c>
      <c r="E328" s="3" t="s">
        <v>63</v>
      </c>
      <c r="F328" s="3">
        <v>8</v>
      </c>
    </row>
    <row r="329" spans="1:6" x14ac:dyDescent="0.25">
      <c r="A329" s="3" t="str">
        <f t="shared" si="13"/>
        <v>0022</v>
      </c>
      <c r="B329" s="3" t="s">
        <v>130</v>
      </c>
      <c r="C329" s="3" t="str">
        <f>"KPHRDL2"</f>
        <v>KPHRDL2</v>
      </c>
      <c r="D329" s="3" t="str">
        <f>"1372"</f>
        <v>1372</v>
      </c>
      <c r="E329" s="3" t="s">
        <v>29</v>
      </c>
      <c r="F329" s="3">
        <v>17</v>
      </c>
    </row>
    <row r="330" spans="1:6" x14ac:dyDescent="0.25">
      <c r="A330" s="3" t="str">
        <f t="shared" si="13"/>
        <v>0022</v>
      </c>
      <c r="B330" s="3" t="s">
        <v>130</v>
      </c>
      <c r="C330" s="3" t="str">
        <f>"KPHRGE0"</f>
        <v>KPHRGE0</v>
      </c>
      <c r="D330" s="3" t="str">
        <f>"1392"</f>
        <v>1392</v>
      </c>
      <c r="E330" s="3" t="s">
        <v>16</v>
      </c>
      <c r="F330" s="3">
        <v>20</v>
      </c>
    </row>
    <row r="331" spans="1:6" x14ac:dyDescent="0.25">
      <c r="A331" s="3" t="str">
        <f t="shared" ref="A331:A352" si="14">"0024"</f>
        <v>0024</v>
      </c>
      <c r="B331" s="3" t="s">
        <v>131</v>
      </c>
      <c r="C331" s="3" t="str">
        <f>"1RHRDL1"</f>
        <v>1RHRDL1</v>
      </c>
      <c r="D331" s="3" t="str">
        <f>"23"</f>
        <v>23</v>
      </c>
      <c r="E331" s="3" t="s">
        <v>21</v>
      </c>
      <c r="F331" s="3">
        <v>19</v>
      </c>
    </row>
    <row r="332" spans="1:6" x14ac:dyDescent="0.25">
      <c r="A332" s="3" t="str">
        <f t="shared" si="14"/>
        <v>0024</v>
      </c>
      <c r="B332" s="3" t="s">
        <v>131</v>
      </c>
      <c r="C332" s="3" t="str">
        <f>"1RHRDL2"</f>
        <v>1RHRDL2</v>
      </c>
      <c r="D332" s="3" t="str">
        <f>"22"</f>
        <v>22</v>
      </c>
      <c r="E332" s="3" t="s">
        <v>22</v>
      </c>
      <c r="F332" s="3">
        <v>20</v>
      </c>
    </row>
    <row r="333" spans="1:6" x14ac:dyDescent="0.25">
      <c r="A333" s="3" t="str">
        <f t="shared" si="14"/>
        <v>0024</v>
      </c>
      <c r="B333" s="3" t="s">
        <v>131</v>
      </c>
      <c r="C333" s="3" t="str">
        <f>"1RHRDL2"</f>
        <v>1RHRDL2</v>
      </c>
      <c r="D333" s="3" t="str">
        <f>"24"</f>
        <v>24</v>
      </c>
      <c r="E333" s="3" t="s">
        <v>22</v>
      </c>
      <c r="F333" s="3">
        <v>22</v>
      </c>
    </row>
    <row r="334" spans="1:6" x14ac:dyDescent="0.25">
      <c r="A334" s="3" t="str">
        <f t="shared" si="14"/>
        <v>0024</v>
      </c>
      <c r="B334" s="3" t="s">
        <v>131</v>
      </c>
      <c r="C334" s="3" t="str">
        <f>"1RHRGE0"</f>
        <v>1RHRGE0</v>
      </c>
      <c r="D334" s="3" t="str">
        <f>"19"</f>
        <v>19</v>
      </c>
      <c r="E334" s="3" t="s">
        <v>9</v>
      </c>
      <c r="F334" s="3">
        <v>16</v>
      </c>
    </row>
    <row r="335" spans="1:6" x14ac:dyDescent="0.25">
      <c r="A335" s="3" t="str">
        <f t="shared" si="14"/>
        <v>0024</v>
      </c>
      <c r="B335" s="3" t="s">
        <v>131</v>
      </c>
      <c r="C335" s="3" t="str">
        <f>"2RHRDL2"</f>
        <v>2RHRDL2</v>
      </c>
      <c r="D335" s="3" t="str">
        <f>"16"</f>
        <v>16</v>
      </c>
      <c r="E335" s="3" t="s">
        <v>32</v>
      </c>
      <c r="F335" s="3">
        <v>22</v>
      </c>
    </row>
    <row r="336" spans="1:6" x14ac:dyDescent="0.25">
      <c r="A336" s="3" t="str">
        <f t="shared" si="14"/>
        <v>0024</v>
      </c>
      <c r="B336" s="3" t="s">
        <v>131</v>
      </c>
      <c r="C336" s="3" t="str">
        <f>"2RHRDL2"</f>
        <v>2RHRDL2</v>
      </c>
      <c r="D336" s="3" t="str">
        <f>"20"</f>
        <v>20</v>
      </c>
      <c r="E336" s="3" t="s">
        <v>32</v>
      </c>
      <c r="F336" s="3">
        <v>27</v>
      </c>
    </row>
    <row r="337" spans="1:6" x14ac:dyDescent="0.25">
      <c r="A337" s="3" t="str">
        <f t="shared" si="14"/>
        <v>0024</v>
      </c>
      <c r="B337" s="3" t="s">
        <v>131</v>
      </c>
      <c r="C337" s="3" t="str">
        <f>"2RHRGE0"</f>
        <v>2RHRGE0</v>
      </c>
      <c r="D337" s="3" t="str">
        <f>"18"</f>
        <v>18</v>
      </c>
      <c r="E337" s="3" t="s">
        <v>10</v>
      </c>
      <c r="F337" s="3">
        <v>25</v>
      </c>
    </row>
    <row r="338" spans="1:6" x14ac:dyDescent="0.25">
      <c r="A338" s="3" t="str">
        <f t="shared" si="14"/>
        <v>0024</v>
      </c>
      <c r="B338" s="3" t="s">
        <v>131</v>
      </c>
      <c r="C338" s="3" t="str">
        <f>"3MHRDL1"</f>
        <v>3MHRDL1</v>
      </c>
      <c r="D338" s="3" t="str">
        <f>"6"</f>
        <v>6</v>
      </c>
      <c r="E338" s="3" t="s">
        <v>65</v>
      </c>
      <c r="F338" s="3">
        <v>20</v>
      </c>
    </row>
    <row r="339" spans="1:6" x14ac:dyDescent="0.25">
      <c r="A339" s="3" t="str">
        <f t="shared" si="14"/>
        <v>0024</v>
      </c>
      <c r="B339" s="3" t="s">
        <v>131</v>
      </c>
      <c r="C339" s="3" t="str">
        <f>"3RHRDL1"</f>
        <v>3RHRDL1</v>
      </c>
      <c r="D339" s="3" t="str">
        <f>"5"</f>
        <v>5</v>
      </c>
      <c r="E339" s="3" t="s">
        <v>24</v>
      </c>
      <c r="F339" s="3">
        <v>20</v>
      </c>
    </row>
    <row r="340" spans="1:6" x14ac:dyDescent="0.25">
      <c r="A340" s="3" t="str">
        <f t="shared" si="14"/>
        <v>0024</v>
      </c>
      <c r="B340" s="3" t="s">
        <v>131</v>
      </c>
      <c r="C340" s="3" t="str">
        <f>"3RHRGE0"</f>
        <v>3RHRGE0</v>
      </c>
      <c r="D340" s="3" t="str">
        <f>"9"</f>
        <v>9</v>
      </c>
      <c r="E340" s="3" t="s">
        <v>11</v>
      </c>
      <c r="F340" s="3">
        <v>32</v>
      </c>
    </row>
    <row r="341" spans="1:6" x14ac:dyDescent="0.25">
      <c r="A341" s="3" t="str">
        <f t="shared" si="14"/>
        <v>0024</v>
      </c>
      <c r="B341" s="3" t="s">
        <v>131</v>
      </c>
      <c r="C341" s="3" t="str">
        <f>"4MHRBCN"</f>
        <v>4MHRBCN</v>
      </c>
      <c r="D341" s="3" t="str">
        <f>"7"</f>
        <v>7</v>
      </c>
      <c r="E341" s="3" t="s">
        <v>18</v>
      </c>
      <c r="F341" s="3">
        <v>14</v>
      </c>
    </row>
    <row r="342" spans="1:6" x14ac:dyDescent="0.25">
      <c r="A342" s="3" t="str">
        <f t="shared" si="14"/>
        <v>0024</v>
      </c>
      <c r="B342" s="3" t="s">
        <v>131</v>
      </c>
      <c r="C342" s="3" t="str">
        <f>"4RHRDL1"</f>
        <v>4RHRDL1</v>
      </c>
      <c r="D342" s="3" t="str">
        <f>"1"</f>
        <v>1</v>
      </c>
      <c r="E342" s="3" t="s">
        <v>25</v>
      </c>
      <c r="F342" s="3">
        <v>22</v>
      </c>
    </row>
    <row r="343" spans="1:6" x14ac:dyDescent="0.25">
      <c r="A343" s="3" t="str">
        <f t="shared" si="14"/>
        <v>0024</v>
      </c>
      <c r="B343" s="3" t="s">
        <v>131</v>
      </c>
      <c r="C343" s="3" t="str">
        <f>"4RHRGE0"</f>
        <v>4RHRGE0</v>
      </c>
      <c r="D343" s="3" t="str">
        <f>"2"</f>
        <v>2</v>
      </c>
      <c r="E343" s="3" t="s">
        <v>12</v>
      </c>
      <c r="F343" s="3">
        <v>21</v>
      </c>
    </row>
    <row r="344" spans="1:6" x14ac:dyDescent="0.25">
      <c r="A344" s="3" t="str">
        <f t="shared" si="14"/>
        <v>0024</v>
      </c>
      <c r="B344" s="3" t="s">
        <v>131</v>
      </c>
      <c r="C344" s="3" t="str">
        <f>"4RHRGE0"</f>
        <v>4RHRGE0</v>
      </c>
      <c r="D344" s="3" t="str">
        <f>"3"</f>
        <v>3</v>
      </c>
      <c r="E344" s="3" t="s">
        <v>12</v>
      </c>
      <c r="F344" s="3">
        <v>23</v>
      </c>
    </row>
    <row r="345" spans="1:6" x14ac:dyDescent="0.25">
      <c r="A345" s="3" t="str">
        <f t="shared" si="14"/>
        <v>0024</v>
      </c>
      <c r="B345" s="3" t="s">
        <v>131</v>
      </c>
      <c r="C345" s="3" t="str">
        <f>"5MHRSB0"</f>
        <v>5MHRSB0</v>
      </c>
      <c r="D345" s="3" t="str">
        <f>"4"</f>
        <v>4</v>
      </c>
      <c r="E345" s="3" t="s">
        <v>27</v>
      </c>
      <c r="F345" s="3">
        <v>14</v>
      </c>
    </row>
    <row r="346" spans="1:6" x14ac:dyDescent="0.25">
      <c r="A346" s="3" t="str">
        <f t="shared" si="14"/>
        <v>0024</v>
      </c>
      <c r="B346" s="3" t="s">
        <v>131</v>
      </c>
      <c r="C346" s="3" t="str">
        <f>"5RHRGE0"</f>
        <v>5RHRGE0</v>
      </c>
      <c r="D346" s="3" t="str">
        <f>"10"</f>
        <v>10</v>
      </c>
      <c r="E346" s="3" t="s">
        <v>13</v>
      </c>
      <c r="F346" s="3">
        <v>30</v>
      </c>
    </row>
    <row r="347" spans="1:6" x14ac:dyDescent="0.25">
      <c r="A347" s="3" t="str">
        <f t="shared" si="14"/>
        <v>0024</v>
      </c>
      <c r="B347" s="3" t="s">
        <v>131</v>
      </c>
      <c r="C347" s="3" t="str">
        <f>"5RHRGE0"</f>
        <v>5RHRGE0</v>
      </c>
      <c r="D347" s="3" t="str">
        <f>"11"</f>
        <v>11</v>
      </c>
      <c r="E347" s="3" t="s">
        <v>13</v>
      </c>
      <c r="F347" s="3">
        <v>29</v>
      </c>
    </row>
    <row r="348" spans="1:6" x14ac:dyDescent="0.25">
      <c r="A348" s="3" t="str">
        <f t="shared" si="14"/>
        <v>0024</v>
      </c>
      <c r="B348" s="3" t="s">
        <v>131</v>
      </c>
      <c r="C348" s="3" t="str">
        <f>"6RHRGE0"</f>
        <v>6RHRGE0</v>
      </c>
      <c r="D348" s="3" t="str">
        <f>"12"</f>
        <v>12</v>
      </c>
      <c r="E348" s="3" t="s">
        <v>14</v>
      </c>
      <c r="F348" s="3">
        <v>26</v>
      </c>
    </row>
    <row r="349" spans="1:6" x14ac:dyDescent="0.25">
      <c r="A349" s="3" t="str">
        <f t="shared" si="14"/>
        <v>0024</v>
      </c>
      <c r="B349" s="3" t="s">
        <v>131</v>
      </c>
      <c r="C349" s="3" t="str">
        <f>"6RHRGE0"</f>
        <v>6RHRGE0</v>
      </c>
      <c r="D349" s="3" t="str">
        <f>"15"</f>
        <v>15</v>
      </c>
      <c r="E349" s="3" t="s">
        <v>14</v>
      </c>
      <c r="F349" s="3">
        <v>28</v>
      </c>
    </row>
    <row r="350" spans="1:6" x14ac:dyDescent="0.25">
      <c r="A350" s="3" t="str">
        <f t="shared" si="14"/>
        <v>0024</v>
      </c>
      <c r="B350" s="3" t="s">
        <v>131</v>
      </c>
      <c r="C350" s="3" t="str">
        <f>"KAHRDL2"</f>
        <v>KAHRDL2</v>
      </c>
      <c r="D350" s="3" t="str">
        <f>"301"</f>
        <v>301</v>
      </c>
      <c r="E350" s="3" t="s">
        <v>28</v>
      </c>
      <c r="F350" s="3">
        <v>20</v>
      </c>
    </row>
    <row r="351" spans="1:6" x14ac:dyDescent="0.25">
      <c r="A351" s="3" t="str">
        <f t="shared" si="14"/>
        <v>0024</v>
      </c>
      <c r="B351" s="3" t="s">
        <v>131</v>
      </c>
      <c r="C351" s="3" t="str">
        <f>"KPHRDL2"</f>
        <v>KPHRDL2</v>
      </c>
      <c r="D351" s="3" t="str">
        <f>"142"</f>
        <v>142</v>
      </c>
      <c r="E351" s="3" t="s">
        <v>29</v>
      </c>
      <c r="F351" s="3">
        <v>21</v>
      </c>
    </row>
    <row r="352" spans="1:6" x14ac:dyDescent="0.25">
      <c r="A352" s="3" t="str">
        <f t="shared" si="14"/>
        <v>0024</v>
      </c>
      <c r="B352" s="3" t="s">
        <v>131</v>
      </c>
      <c r="C352" s="3" t="str">
        <f>"KPHRDL2"</f>
        <v>KPHRDL2</v>
      </c>
      <c r="D352" s="3" t="str">
        <f>"302"</f>
        <v>302</v>
      </c>
      <c r="E352" s="3" t="s">
        <v>29</v>
      </c>
      <c r="F352" s="3">
        <v>23</v>
      </c>
    </row>
    <row r="353" spans="1:6" x14ac:dyDescent="0.25">
      <c r="A353" s="3" t="str">
        <f t="shared" ref="A353:A378" si="15">"0026"</f>
        <v>0026</v>
      </c>
      <c r="B353" s="3" t="s">
        <v>132</v>
      </c>
      <c r="C353" s="3" t="str">
        <f>"1RHRDL1"</f>
        <v>1RHRDL1</v>
      </c>
      <c r="D353" s="3" t="str">
        <f>"242"</f>
        <v>242</v>
      </c>
      <c r="E353" s="3" t="s">
        <v>21</v>
      </c>
      <c r="F353" s="3">
        <v>21</v>
      </c>
    </row>
    <row r="354" spans="1:6" x14ac:dyDescent="0.25">
      <c r="A354" s="3" t="str">
        <f t="shared" si="15"/>
        <v>0026</v>
      </c>
      <c r="B354" s="3" t="s">
        <v>132</v>
      </c>
      <c r="C354" s="3" t="str">
        <f>"1RHRDL1"</f>
        <v>1RHRDL1</v>
      </c>
      <c r="D354" s="3" t="str">
        <f>"247"</f>
        <v>247</v>
      </c>
      <c r="E354" s="3" t="s">
        <v>21</v>
      </c>
      <c r="F354" s="3">
        <v>21</v>
      </c>
    </row>
    <row r="355" spans="1:6" x14ac:dyDescent="0.25">
      <c r="A355" s="3" t="str">
        <f t="shared" si="15"/>
        <v>0026</v>
      </c>
      <c r="B355" s="3" t="s">
        <v>132</v>
      </c>
      <c r="C355" s="3" t="str">
        <f>"1RHRDL2"</f>
        <v>1RHRDL2</v>
      </c>
      <c r="D355" s="3" t="str">
        <f>"241"</f>
        <v>241</v>
      </c>
      <c r="E355" s="3" t="s">
        <v>22</v>
      </c>
      <c r="F355" s="3">
        <v>18</v>
      </c>
    </row>
    <row r="356" spans="1:6" x14ac:dyDescent="0.25">
      <c r="A356" s="3" t="str">
        <f t="shared" si="15"/>
        <v>0026</v>
      </c>
      <c r="B356" s="3" t="s">
        <v>132</v>
      </c>
      <c r="C356" s="3" t="str">
        <f>"1RHRGE0"</f>
        <v>1RHRGE0</v>
      </c>
      <c r="D356" s="3" t="str">
        <f>"243"</f>
        <v>243</v>
      </c>
      <c r="E356" s="3" t="s">
        <v>9</v>
      </c>
      <c r="F356" s="3">
        <v>30</v>
      </c>
    </row>
    <row r="357" spans="1:6" x14ac:dyDescent="0.25">
      <c r="A357" s="3" t="str">
        <f t="shared" si="15"/>
        <v>0026</v>
      </c>
      <c r="B357" s="3" t="s">
        <v>132</v>
      </c>
      <c r="C357" s="3" t="str">
        <f>"2MHRGE0"</f>
        <v>2MHRGE0</v>
      </c>
      <c r="D357" s="3" t="str">
        <f>"254"</f>
        <v>254</v>
      </c>
      <c r="E357" s="3" t="s">
        <v>42</v>
      </c>
      <c r="F357" s="3">
        <v>23</v>
      </c>
    </row>
    <row r="358" spans="1:6" x14ac:dyDescent="0.25">
      <c r="A358" s="3" t="str">
        <f t="shared" si="15"/>
        <v>0026</v>
      </c>
      <c r="B358" s="3" t="s">
        <v>132</v>
      </c>
      <c r="C358" s="3" t="str">
        <f>"2RHRDL1"</f>
        <v>2RHRDL1</v>
      </c>
      <c r="D358" s="3" t="str">
        <f>"255"</f>
        <v>255</v>
      </c>
      <c r="E358" s="3" t="s">
        <v>23</v>
      </c>
      <c r="F358" s="3">
        <v>22</v>
      </c>
    </row>
    <row r="359" spans="1:6" x14ac:dyDescent="0.25">
      <c r="A359" s="3" t="str">
        <f t="shared" si="15"/>
        <v>0026</v>
      </c>
      <c r="B359" s="3" t="s">
        <v>132</v>
      </c>
      <c r="C359" s="3" t="str">
        <f>"2RHRDL1"</f>
        <v>2RHRDL1</v>
      </c>
      <c r="D359" s="3" t="str">
        <f>"261"</f>
        <v>261</v>
      </c>
      <c r="E359" s="3" t="s">
        <v>23</v>
      </c>
      <c r="F359" s="3">
        <v>25</v>
      </c>
    </row>
    <row r="360" spans="1:6" x14ac:dyDescent="0.25">
      <c r="A360" s="3" t="str">
        <f t="shared" si="15"/>
        <v>0026</v>
      </c>
      <c r="B360" s="3" t="s">
        <v>132</v>
      </c>
      <c r="C360" s="3" t="str">
        <f>"2RHRDL2"</f>
        <v>2RHRDL2</v>
      </c>
      <c r="D360" s="3" t="str">
        <f>"240"</f>
        <v>240</v>
      </c>
      <c r="E360" s="3" t="s">
        <v>32</v>
      </c>
      <c r="F360" s="3">
        <v>18</v>
      </c>
    </row>
    <row r="361" spans="1:6" x14ac:dyDescent="0.25">
      <c r="A361" s="3" t="str">
        <f t="shared" si="15"/>
        <v>0026</v>
      </c>
      <c r="B361" s="3" t="s">
        <v>132</v>
      </c>
      <c r="C361" s="3" t="str">
        <f>"2RHRGE0"</f>
        <v>2RHRGE0</v>
      </c>
      <c r="D361" s="3" t="str">
        <f>"239"</f>
        <v>239</v>
      </c>
      <c r="E361" s="3" t="s">
        <v>10</v>
      </c>
      <c r="F361" s="3">
        <v>25</v>
      </c>
    </row>
    <row r="362" spans="1:6" x14ac:dyDescent="0.25">
      <c r="A362" s="3" t="str">
        <f t="shared" si="15"/>
        <v>0026</v>
      </c>
      <c r="B362" s="3" t="s">
        <v>132</v>
      </c>
      <c r="C362" s="3" t="str">
        <f>"3RHRDL1"</f>
        <v>3RHRDL1</v>
      </c>
      <c r="D362" s="3" t="str">
        <f>"237"</f>
        <v>237</v>
      </c>
      <c r="E362" s="3" t="s">
        <v>24</v>
      </c>
      <c r="F362" s="3">
        <v>19</v>
      </c>
    </row>
    <row r="363" spans="1:6" x14ac:dyDescent="0.25">
      <c r="A363" s="3" t="str">
        <f t="shared" si="15"/>
        <v>0026</v>
      </c>
      <c r="B363" s="3" t="s">
        <v>132</v>
      </c>
      <c r="C363" s="3" t="str">
        <f>"3RHRDL1"</f>
        <v>3RHRDL1</v>
      </c>
      <c r="D363" s="3" t="str">
        <f>"253"</f>
        <v>253</v>
      </c>
      <c r="E363" s="3" t="s">
        <v>24</v>
      </c>
      <c r="F363" s="3">
        <v>18</v>
      </c>
    </row>
    <row r="364" spans="1:6" x14ac:dyDescent="0.25">
      <c r="A364" s="3" t="str">
        <f t="shared" si="15"/>
        <v>0026</v>
      </c>
      <c r="B364" s="3" t="s">
        <v>132</v>
      </c>
      <c r="C364" s="3" t="str">
        <f>"3RHRGE0"</f>
        <v>3RHRGE0</v>
      </c>
      <c r="D364" s="3" t="str">
        <f>"252"</f>
        <v>252</v>
      </c>
      <c r="E364" s="3" t="s">
        <v>11</v>
      </c>
      <c r="F364" s="3">
        <v>25</v>
      </c>
    </row>
    <row r="365" spans="1:6" x14ac:dyDescent="0.25">
      <c r="A365" s="3" t="str">
        <f t="shared" si="15"/>
        <v>0026</v>
      </c>
      <c r="B365" s="3" t="s">
        <v>132</v>
      </c>
      <c r="C365" s="3" t="str">
        <f>"4RHRDL1"</f>
        <v>4RHRDL1</v>
      </c>
      <c r="D365" s="3" t="str">
        <f>"248"</f>
        <v>248</v>
      </c>
      <c r="E365" s="3" t="s">
        <v>25</v>
      </c>
      <c r="F365" s="3">
        <v>25</v>
      </c>
    </row>
    <row r="366" spans="1:6" x14ac:dyDescent="0.25">
      <c r="A366" s="3" t="str">
        <f t="shared" si="15"/>
        <v>0026</v>
      </c>
      <c r="B366" s="3" t="s">
        <v>132</v>
      </c>
      <c r="C366" s="3" t="str">
        <f>"4RHRDL1"</f>
        <v>4RHRDL1</v>
      </c>
      <c r="D366" s="3" t="str">
        <f>"249"</f>
        <v>249</v>
      </c>
      <c r="E366" s="3" t="s">
        <v>25</v>
      </c>
      <c r="F366" s="3">
        <v>25</v>
      </c>
    </row>
    <row r="367" spans="1:6" x14ac:dyDescent="0.25">
      <c r="A367" s="3" t="str">
        <f t="shared" si="15"/>
        <v>0026</v>
      </c>
      <c r="B367" s="3" t="s">
        <v>132</v>
      </c>
      <c r="C367" s="3" t="str">
        <f>"4RHRGE0"</f>
        <v>4RHRGE0</v>
      </c>
      <c r="D367" s="3" t="str">
        <f>"250"</f>
        <v>250</v>
      </c>
      <c r="E367" s="3" t="s">
        <v>12</v>
      </c>
      <c r="F367" s="3">
        <v>20</v>
      </c>
    </row>
    <row r="368" spans="1:6" x14ac:dyDescent="0.25">
      <c r="A368" s="3" t="str">
        <f t="shared" si="15"/>
        <v>0026</v>
      </c>
      <c r="B368" s="3" t="s">
        <v>132</v>
      </c>
      <c r="C368" s="3" t="str">
        <f>"4RHRGE0"</f>
        <v>4RHRGE0</v>
      </c>
      <c r="D368" s="3" t="str">
        <f>"251"</f>
        <v>251</v>
      </c>
      <c r="E368" s="3" t="s">
        <v>12</v>
      </c>
      <c r="F368" s="3">
        <v>21</v>
      </c>
    </row>
    <row r="369" spans="1:6" x14ac:dyDescent="0.25">
      <c r="A369" s="3" t="str">
        <f t="shared" si="15"/>
        <v>0026</v>
      </c>
      <c r="B369" s="3" t="s">
        <v>132</v>
      </c>
      <c r="C369" s="3" t="str">
        <f>"5RHRGE0"</f>
        <v>5RHRGE0</v>
      </c>
      <c r="D369" s="3" t="str">
        <f>"234"</f>
        <v>234</v>
      </c>
      <c r="E369" s="3" t="s">
        <v>13</v>
      </c>
      <c r="F369" s="3">
        <v>33</v>
      </c>
    </row>
    <row r="370" spans="1:6" x14ac:dyDescent="0.25">
      <c r="A370" s="3" t="str">
        <f t="shared" si="15"/>
        <v>0026</v>
      </c>
      <c r="B370" s="3" t="s">
        <v>132</v>
      </c>
      <c r="C370" s="3" t="str">
        <f>"5RHRGE0"</f>
        <v>5RHRGE0</v>
      </c>
      <c r="D370" s="3" t="str">
        <f>"236"</f>
        <v>236</v>
      </c>
      <c r="E370" s="3" t="s">
        <v>13</v>
      </c>
      <c r="F370" s="3">
        <v>34</v>
      </c>
    </row>
    <row r="371" spans="1:6" x14ac:dyDescent="0.25">
      <c r="A371" s="3" t="str">
        <f t="shared" si="15"/>
        <v>0026</v>
      </c>
      <c r="B371" s="3" t="s">
        <v>132</v>
      </c>
      <c r="C371" s="3" t="str">
        <f>"5RHRSB0"</f>
        <v>5RHRSB0</v>
      </c>
      <c r="D371" s="3" t="str">
        <f>"235"</f>
        <v>235</v>
      </c>
      <c r="E371" s="3" t="s">
        <v>67</v>
      </c>
      <c r="F371" s="3">
        <v>17</v>
      </c>
    </row>
    <row r="372" spans="1:6" x14ac:dyDescent="0.25">
      <c r="A372" s="3" t="str">
        <f t="shared" si="15"/>
        <v>0026</v>
      </c>
      <c r="B372" s="3" t="s">
        <v>132</v>
      </c>
      <c r="C372" s="3" t="str">
        <f>"6RHRGE0"</f>
        <v>6RHRGE0</v>
      </c>
      <c r="D372" s="3" t="str">
        <f>"403"</f>
        <v>403</v>
      </c>
      <c r="E372" s="3" t="s">
        <v>14</v>
      </c>
      <c r="F372" s="3">
        <v>28</v>
      </c>
    </row>
    <row r="373" spans="1:6" x14ac:dyDescent="0.25">
      <c r="A373" s="3" t="str">
        <f t="shared" si="15"/>
        <v>0026</v>
      </c>
      <c r="B373" s="3" t="s">
        <v>132</v>
      </c>
      <c r="C373" s="3" t="str">
        <f>"6RHRGE0"</f>
        <v>6RHRGE0</v>
      </c>
      <c r="D373" s="3" t="str">
        <f>"404"</f>
        <v>404</v>
      </c>
      <c r="E373" s="3" t="s">
        <v>14</v>
      </c>
      <c r="F373" s="3">
        <v>33</v>
      </c>
    </row>
    <row r="374" spans="1:6" x14ac:dyDescent="0.25">
      <c r="A374" s="3" t="str">
        <f t="shared" si="15"/>
        <v>0026</v>
      </c>
      <c r="B374" s="3" t="s">
        <v>132</v>
      </c>
      <c r="C374" s="3" t="str">
        <f>"6RHRSB0"</f>
        <v>6RHRSB0</v>
      </c>
      <c r="D374" s="3" t="str">
        <f>"263"</f>
        <v>263</v>
      </c>
      <c r="E374" s="3" t="s">
        <v>68</v>
      </c>
      <c r="F374" s="3">
        <v>17</v>
      </c>
    </row>
    <row r="375" spans="1:6" x14ac:dyDescent="0.25">
      <c r="A375" s="3" t="str">
        <f t="shared" si="15"/>
        <v>0026</v>
      </c>
      <c r="B375" s="3" t="s">
        <v>132</v>
      </c>
      <c r="C375" s="3" t="str">
        <f>"KAHRDL1"</f>
        <v>KAHRDL1</v>
      </c>
      <c r="D375" s="3" t="str">
        <f>"2441"</f>
        <v>2441</v>
      </c>
      <c r="E375" s="3" t="s">
        <v>39</v>
      </c>
      <c r="F375" s="3">
        <v>25</v>
      </c>
    </row>
    <row r="376" spans="1:6" x14ac:dyDescent="0.25">
      <c r="A376" s="3" t="str">
        <f t="shared" si="15"/>
        <v>0026</v>
      </c>
      <c r="B376" s="3" t="s">
        <v>132</v>
      </c>
      <c r="C376" s="3" t="str">
        <f>"KAHRDL2"</f>
        <v>KAHRDL2</v>
      </c>
      <c r="D376" s="3" t="str">
        <f>"2191"</f>
        <v>2191</v>
      </c>
      <c r="E376" s="3" t="s">
        <v>28</v>
      </c>
      <c r="F376" s="3">
        <v>26</v>
      </c>
    </row>
    <row r="377" spans="1:6" x14ac:dyDescent="0.25">
      <c r="A377" s="3" t="str">
        <f t="shared" si="15"/>
        <v>0026</v>
      </c>
      <c r="B377" s="3" t="s">
        <v>132</v>
      </c>
      <c r="C377" s="3" t="str">
        <f>"KAHRGE0"</f>
        <v>KAHRGE0</v>
      </c>
      <c r="D377" s="3" t="str">
        <f>"2321"</f>
        <v>2321</v>
      </c>
      <c r="E377" s="3" t="s">
        <v>15</v>
      </c>
      <c r="F377" s="3">
        <v>30</v>
      </c>
    </row>
    <row r="378" spans="1:6" x14ac:dyDescent="0.25">
      <c r="A378" s="3" t="str">
        <f t="shared" si="15"/>
        <v>0026</v>
      </c>
      <c r="B378" s="3" t="s">
        <v>132</v>
      </c>
      <c r="C378" s="3" t="str">
        <f>"KPHRDL1"</f>
        <v>KPHRDL1</v>
      </c>
      <c r="D378" s="3" t="str">
        <f>"2192"</f>
        <v>2192</v>
      </c>
      <c r="E378" s="3" t="s">
        <v>40</v>
      </c>
      <c r="F378" s="3">
        <v>22</v>
      </c>
    </row>
    <row r="379" spans="1:6" x14ac:dyDescent="0.25">
      <c r="A379" s="3" t="str">
        <f t="shared" ref="A379:A408" si="16">"0027"</f>
        <v>0027</v>
      </c>
      <c r="B379" s="3" t="s">
        <v>133</v>
      </c>
      <c r="C379" s="3" t="str">
        <f>"1RHRDL2"</f>
        <v>1RHRDL2</v>
      </c>
      <c r="D379" s="3" t="str">
        <f>"2119"</f>
        <v>2119</v>
      </c>
      <c r="E379" s="3" t="s">
        <v>22</v>
      </c>
      <c r="F379" s="3">
        <v>21</v>
      </c>
    </row>
    <row r="380" spans="1:6" x14ac:dyDescent="0.25">
      <c r="A380" s="3" t="str">
        <f t="shared" si="16"/>
        <v>0027</v>
      </c>
      <c r="B380" s="3" t="s">
        <v>133</v>
      </c>
      <c r="C380" s="3" t="str">
        <f>"1RHRDL2"</f>
        <v>1RHRDL2</v>
      </c>
      <c r="D380" s="3" t="str">
        <f>"2124"</f>
        <v>2124</v>
      </c>
      <c r="E380" s="3" t="s">
        <v>22</v>
      </c>
      <c r="F380" s="3">
        <v>22</v>
      </c>
    </row>
    <row r="381" spans="1:6" x14ac:dyDescent="0.25">
      <c r="A381" s="3" t="str">
        <f t="shared" si="16"/>
        <v>0027</v>
      </c>
      <c r="B381" s="3" t="s">
        <v>133</v>
      </c>
      <c r="C381" s="3" t="str">
        <f>"1RHRGE0"</f>
        <v>1RHRGE0</v>
      </c>
      <c r="D381" s="3" t="str">
        <f>"2120"</f>
        <v>2120</v>
      </c>
      <c r="E381" s="3" t="s">
        <v>9</v>
      </c>
      <c r="F381" s="3">
        <v>25</v>
      </c>
    </row>
    <row r="382" spans="1:6" x14ac:dyDescent="0.25">
      <c r="A382" s="3" t="str">
        <f t="shared" si="16"/>
        <v>0027</v>
      </c>
      <c r="B382" s="3" t="s">
        <v>133</v>
      </c>
      <c r="C382" s="3" t="str">
        <f>"1RHRGE0"</f>
        <v>1RHRGE0</v>
      </c>
      <c r="D382" s="3" t="str">
        <f>"2121"</f>
        <v>2121</v>
      </c>
      <c r="E382" s="3" t="s">
        <v>9</v>
      </c>
      <c r="F382" s="3">
        <v>25</v>
      </c>
    </row>
    <row r="383" spans="1:6" x14ac:dyDescent="0.25">
      <c r="A383" s="3" t="str">
        <f t="shared" si="16"/>
        <v>0027</v>
      </c>
      <c r="B383" s="3" t="s">
        <v>133</v>
      </c>
      <c r="C383" s="3" t="str">
        <f>"1RHRGE0"</f>
        <v>1RHRGE0</v>
      </c>
      <c r="D383" s="3" t="str">
        <f>"2123"</f>
        <v>2123</v>
      </c>
      <c r="E383" s="3" t="s">
        <v>9</v>
      </c>
      <c r="F383" s="3">
        <v>23</v>
      </c>
    </row>
    <row r="384" spans="1:6" x14ac:dyDescent="0.25">
      <c r="A384" s="3" t="str">
        <f t="shared" si="16"/>
        <v>0027</v>
      </c>
      <c r="B384" s="3" t="s">
        <v>133</v>
      </c>
      <c r="C384" s="3" t="str">
        <f>"2RHRDL1"</f>
        <v>2RHRDL1</v>
      </c>
      <c r="D384" s="3" t="str">
        <f>"2122"</f>
        <v>2122</v>
      </c>
      <c r="E384" s="3" t="s">
        <v>23</v>
      </c>
      <c r="F384" s="3">
        <v>16</v>
      </c>
    </row>
    <row r="385" spans="1:6" x14ac:dyDescent="0.25">
      <c r="A385" s="3" t="str">
        <f t="shared" si="16"/>
        <v>0027</v>
      </c>
      <c r="B385" s="3" t="s">
        <v>133</v>
      </c>
      <c r="C385" s="3" t="str">
        <f>"2RHRDL2"</f>
        <v>2RHRDL2</v>
      </c>
      <c r="D385" s="3" t="str">
        <f>"2133"</f>
        <v>2133</v>
      </c>
      <c r="E385" s="3" t="s">
        <v>32</v>
      </c>
      <c r="F385" s="3">
        <v>17</v>
      </c>
    </row>
    <row r="386" spans="1:6" x14ac:dyDescent="0.25">
      <c r="A386" s="3" t="str">
        <f t="shared" si="16"/>
        <v>0027</v>
      </c>
      <c r="B386" s="3" t="s">
        <v>133</v>
      </c>
      <c r="C386" s="3" t="str">
        <f>"2RHRGE0"</f>
        <v>2RHRGE0</v>
      </c>
      <c r="D386" s="3" t="str">
        <f>"2145"</f>
        <v>2145</v>
      </c>
      <c r="E386" s="3" t="s">
        <v>10</v>
      </c>
      <c r="F386" s="3">
        <v>25</v>
      </c>
    </row>
    <row r="387" spans="1:6" x14ac:dyDescent="0.25">
      <c r="A387" s="3" t="str">
        <f t="shared" si="16"/>
        <v>0027</v>
      </c>
      <c r="B387" s="3" t="s">
        <v>133</v>
      </c>
      <c r="C387" s="3" t="str">
        <f>"2RHRGE0"</f>
        <v>2RHRGE0</v>
      </c>
      <c r="D387" s="3" t="str">
        <f>"2146"</f>
        <v>2146</v>
      </c>
      <c r="E387" s="3" t="s">
        <v>10</v>
      </c>
      <c r="F387" s="3">
        <v>29</v>
      </c>
    </row>
    <row r="388" spans="1:6" x14ac:dyDescent="0.25">
      <c r="A388" s="3" t="str">
        <f t="shared" si="16"/>
        <v>0027</v>
      </c>
      <c r="B388" s="3" t="s">
        <v>133</v>
      </c>
      <c r="C388" s="3" t="str">
        <f>"2RHRGE0"</f>
        <v>2RHRGE0</v>
      </c>
      <c r="D388" s="3" t="str">
        <f>"2148"</f>
        <v>2148</v>
      </c>
      <c r="E388" s="3" t="s">
        <v>10</v>
      </c>
      <c r="F388" s="3">
        <v>27</v>
      </c>
    </row>
    <row r="389" spans="1:6" x14ac:dyDescent="0.25">
      <c r="A389" s="3" t="str">
        <f t="shared" si="16"/>
        <v>0027</v>
      </c>
      <c r="B389" s="3" t="s">
        <v>133</v>
      </c>
      <c r="C389" s="3" t="str">
        <f>"3RHRDL1"</f>
        <v>3RHRDL1</v>
      </c>
      <c r="D389" s="3" t="str">
        <f>"2147"</f>
        <v>2147</v>
      </c>
      <c r="E389" s="3" t="s">
        <v>24</v>
      </c>
      <c r="F389" s="3">
        <v>26</v>
      </c>
    </row>
    <row r="390" spans="1:6" x14ac:dyDescent="0.25">
      <c r="A390" s="3" t="str">
        <f t="shared" si="16"/>
        <v>0027</v>
      </c>
      <c r="B390" s="3" t="s">
        <v>133</v>
      </c>
      <c r="C390" s="3" t="str">
        <f>"3RHRGE0"</f>
        <v>3RHRGE0</v>
      </c>
      <c r="D390" s="3" t="str">
        <f>"1026"</f>
        <v>1026</v>
      </c>
      <c r="E390" s="3" t="s">
        <v>11</v>
      </c>
      <c r="F390" s="3">
        <v>23</v>
      </c>
    </row>
    <row r="391" spans="1:6" x14ac:dyDescent="0.25">
      <c r="A391" s="3" t="str">
        <f t="shared" si="16"/>
        <v>0027</v>
      </c>
      <c r="B391" s="3" t="s">
        <v>133</v>
      </c>
      <c r="C391" s="3" t="str">
        <f>"3RHRGE0"</f>
        <v>3RHRGE0</v>
      </c>
      <c r="D391" s="3" t="str">
        <f>"2144"</f>
        <v>2144</v>
      </c>
      <c r="E391" s="3" t="s">
        <v>11</v>
      </c>
      <c r="F391" s="3">
        <v>23</v>
      </c>
    </row>
    <row r="392" spans="1:6" x14ac:dyDescent="0.25">
      <c r="A392" s="3" t="str">
        <f t="shared" si="16"/>
        <v>0027</v>
      </c>
      <c r="B392" s="3" t="s">
        <v>133</v>
      </c>
      <c r="C392" s="3" t="str">
        <f>"3RHRGE0"</f>
        <v>3RHRGE0</v>
      </c>
      <c r="D392" s="3" t="str">
        <f>"2149"</f>
        <v>2149</v>
      </c>
      <c r="E392" s="3" t="s">
        <v>11</v>
      </c>
      <c r="F392" s="3">
        <v>23</v>
      </c>
    </row>
    <row r="393" spans="1:6" x14ac:dyDescent="0.25">
      <c r="A393" s="3" t="str">
        <f t="shared" si="16"/>
        <v>0027</v>
      </c>
      <c r="B393" s="3" t="s">
        <v>133</v>
      </c>
      <c r="C393" s="3" t="str">
        <f>"4RHRDL1"</f>
        <v>4RHRDL1</v>
      </c>
      <c r="D393" s="3" t="str">
        <f>"1024"</f>
        <v>1024</v>
      </c>
      <c r="E393" s="3" t="s">
        <v>25</v>
      </c>
      <c r="F393" s="3">
        <v>19</v>
      </c>
    </row>
    <row r="394" spans="1:6" x14ac:dyDescent="0.25">
      <c r="A394" s="3" t="str">
        <f t="shared" si="16"/>
        <v>0027</v>
      </c>
      <c r="B394" s="3" t="s">
        <v>133</v>
      </c>
      <c r="C394" s="3" t="str">
        <f>"4RHRGE0"</f>
        <v>4RHRGE0</v>
      </c>
      <c r="D394" s="3" t="str">
        <f>"1023"</f>
        <v>1023</v>
      </c>
      <c r="E394" s="3" t="s">
        <v>12</v>
      </c>
      <c r="F394" s="3">
        <v>29</v>
      </c>
    </row>
    <row r="395" spans="1:6" x14ac:dyDescent="0.25">
      <c r="A395" s="3" t="str">
        <f t="shared" si="16"/>
        <v>0027</v>
      </c>
      <c r="B395" s="3" t="s">
        <v>133</v>
      </c>
      <c r="C395" s="3" t="str">
        <f>"4RHRGE0"</f>
        <v>4RHRGE0</v>
      </c>
      <c r="D395" s="3" t="str">
        <f>"1025"</f>
        <v>1025</v>
      </c>
      <c r="E395" s="3" t="s">
        <v>12</v>
      </c>
      <c r="F395" s="3">
        <v>28</v>
      </c>
    </row>
    <row r="396" spans="1:6" x14ac:dyDescent="0.25">
      <c r="A396" s="3" t="str">
        <f t="shared" si="16"/>
        <v>0027</v>
      </c>
      <c r="B396" s="3" t="s">
        <v>133</v>
      </c>
      <c r="C396" s="3" t="str">
        <f>"4RHRGE0"</f>
        <v>4RHRGE0</v>
      </c>
      <c r="D396" s="3" t="str">
        <f>"1027"</f>
        <v>1027</v>
      </c>
      <c r="E396" s="3" t="s">
        <v>12</v>
      </c>
      <c r="F396" s="3">
        <v>28</v>
      </c>
    </row>
    <row r="397" spans="1:6" x14ac:dyDescent="0.25">
      <c r="A397" s="3" t="str">
        <f t="shared" si="16"/>
        <v>0027</v>
      </c>
      <c r="B397" s="3" t="s">
        <v>133</v>
      </c>
      <c r="C397" s="3" t="str">
        <f>"5MHRSB0"</f>
        <v>5MHRSB0</v>
      </c>
      <c r="D397" s="3" t="str">
        <f>"1022"</f>
        <v>1022</v>
      </c>
      <c r="E397" s="3" t="s">
        <v>27</v>
      </c>
      <c r="F397" s="3">
        <v>11</v>
      </c>
    </row>
    <row r="398" spans="1:6" x14ac:dyDescent="0.25">
      <c r="A398" s="3" t="str">
        <f t="shared" si="16"/>
        <v>0027</v>
      </c>
      <c r="B398" s="3" t="s">
        <v>133</v>
      </c>
      <c r="C398" s="3" t="str">
        <f>"5RHRGE0"</f>
        <v>5RHRGE0</v>
      </c>
      <c r="D398" s="3" t="str">
        <f>"1003"</f>
        <v>1003</v>
      </c>
      <c r="E398" s="3" t="s">
        <v>13</v>
      </c>
      <c r="F398" s="3">
        <v>28</v>
      </c>
    </row>
    <row r="399" spans="1:6" x14ac:dyDescent="0.25">
      <c r="A399" s="3" t="str">
        <f t="shared" si="16"/>
        <v>0027</v>
      </c>
      <c r="B399" s="3" t="s">
        <v>133</v>
      </c>
      <c r="C399" s="3" t="str">
        <f>"5RHRGE0"</f>
        <v>5RHRGE0</v>
      </c>
      <c r="D399" s="3" t="str">
        <f>"1005"</f>
        <v>1005</v>
      </c>
      <c r="E399" s="3" t="s">
        <v>13</v>
      </c>
      <c r="F399" s="3">
        <v>28</v>
      </c>
    </row>
    <row r="400" spans="1:6" x14ac:dyDescent="0.25">
      <c r="A400" s="3" t="str">
        <f t="shared" si="16"/>
        <v>0027</v>
      </c>
      <c r="B400" s="3" t="s">
        <v>133</v>
      </c>
      <c r="C400" s="3" t="str">
        <f>"5RHRGE0"</f>
        <v>5RHRGE0</v>
      </c>
      <c r="D400" s="3" t="str">
        <f>"1007"</f>
        <v>1007</v>
      </c>
      <c r="E400" s="3" t="s">
        <v>13</v>
      </c>
      <c r="F400" s="3">
        <v>28</v>
      </c>
    </row>
    <row r="401" spans="1:6" x14ac:dyDescent="0.25">
      <c r="A401" s="3" t="str">
        <f t="shared" si="16"/>
        <v>0027</v>
      </c>
      <c r="B401" s="3" t="s">
        <v>133</v>
      </c>
      <c r="C401" s="3" t="str">
        <f>"6RHRGE0"</f>
        <v>6RHRGE0</v>
      </c>
      <c r="D401" s="3" t="str">
        <f>"1004"</f>
        <v>1004</v>
      </c>
      <c r="E401" s="3" t="s">
        <v>14</v>
      </c>
      <c r="F401" s="3">
        <v>29</v>
      </c>
    </row>
    <row r="402" spans="1:6" x14ac:dyDescent="0.25">
      <c r="A402" s="3" t="str">
        <f t="shared" si="16"/>
        <v>0027</v>
      </c>
      <c r="B402" s="3" t="s">
        <v>133</v>
      </c>
      <c r="C402" s="3" t="str">
        <f>"6RHRGE0"</f>
        <v>6RHRGE0</v>
      </c>
      <c r="D402" s="3" t="str">
        <f>"1006"</f>
        <v>1006</v>
      </c>
      <c r="E402" s="3" t="s">
        <v>14</v>
      </c>
      <c r="F402" s="3">
        <v>31</v>
      </c>
    </row>
    <row r="403" spans="1:6" x14ac:dyDescent="0.25">
      <c r="A403" s="3" t="str">
        <f t="shared" si="16"/>
        <v>0027</v>
      </c>
      <c r="B403" s="3" t="s">
        <v>133</v>
      </c>
      <c r="C403" s="3" t="str">
        <f>"6RHRGE0"</f>
        <v>6RHRGE0</v>
      </c>
      <c r="D403" s="3" t="str">
        <f>"1008"</f>
        <v>1008</v>
      </c>
      <c r="E403" s="3" t="s">
        <v>14</v>
      </c>
      <c r="F403" s="3">
        <v>30</v>
      </c>
    </row>
    <row r="404" spans="1:6" x14ac:dyDescent="0.25">
      <c r="A404" s="3" t="str">
        <f t="shared" si="16"/>
        <v>0027</v>
      </c>
      <c r="B404" s="3" t="s">
        <v>133</v>
      </c>
      <c r="C404" s="3" t="str">
        <f>"KAHRDL1"</f>
        <v>KAHRDL1</v>
      </c>
      <c r="D404" s="3" t="str">
        <f>"2103"</f>
        <v>2103</v>
      </c>
      <c r="E404" s="3" t="s">
        <v>39</v>
      </c>
      <c r="F404" s="3">
        <v>14</v>
      </c>
    </row>
    <row r="405" spans="1:6" x14ac:dyDescent="0.25">
      <c r="A405" s="3" t="str">
        <f t="shared" si="16"/>
        <v>0027</v>
      </c>
      <c r="B405" s="3" t="s">
        <v>133</v>
      </c>
      <c r="C405" s="3" t="str">
        <f>"KAHRGE0"</f>
        <v>KAHRGE0</v>
      </c>
      <c r="D405" s="3" t="str">
        <f>"2102"</f>
        <v>2102</v>
      </c>
      <c r="E405" s="3" t="s">
        <v>15</v>
      </c>
      <c r="F405" s="3">
        <v>19</v>
      </c>
    </row>
    <row r="406" spans="1:6" x14ac:dyDescent="0.25">
      <c r="A406" s="3" t="str">
        <f t="shared" si="16"/>
        <v>0027</v>
      </c>
      <c r="B406" s="3" t="s">
        <v>133</v>
      </c>
      <c r="C406" s="3" t="str">
        <f>"KAHRGE0"</f>
        <v>KAHRGE0</v>
      </c>
      <c r="D406" s="3" t="str">
        <f>"2135"</f>
        <v>2135</v>
      </c>
      <c r="E406" s="3" t="s">
        <v>15</v>
      </c>
      <c r="F406" s="3">
        <v>17</v>
      </c>
    </row>
    <row r="407" spans="1:6" x14ac:dyDescent="0.25">
      <c r="A407" s="3" t="str">
        <f t="shared" si="16"/>
        <v>0027</v>
      </c>
      <c r="B407" s="3" t="s">
        <v>133</v>
      </c>
      <c r="C407" s="3" t="str">
        <f>"KPHRDL2"</f>
        <v>KPHRDL2</v>
      </c>
      <c r="D407" s="3" t="str">
        <f>"2203"</f>
        <v>2203</v>
      </c>
      <c r="E407" s="3" t="s">
        <v>29</v>
      </c>
      <c r="F407" s="3">
        <v>23</v>
      </c>
    </row>
    <row r="408" spans="1:6" x14ac:dyDescent="0.25">
      <c r="A408" s="3" t="str">
        <f t="shared" si="16"/>
        <v>0027</v>
      </c>
      <c r="B408" s="3" t="s">
        <v>133</v>
      </c>
      <c r="C408" s="3" t="str">
        <f>"KPHRGE0"</f>
        <v>KPHRGE0</v>
      </c>
      <c r="D408" s="3" t="str">
        <f>"2202"</f>
        <v>2202</v>
      </c>
      <c r="E408" s="3" t="s">
        <v>16</v>
      </c>
      <c r="F408" s="3">
        <v>21</v>
      </c>
    </row>
    <row r="409" spans="1:6" x14ac:dyDescent="0.25">
      <c r="A409" s="3" t="str">
        <f t="shared" ref="A409:A431" si="17">"0028"</f>
        <v>0028</v>
      </c>
      <c r="B409" s="3" t="s">
        <v>134</v>
      </c>
      <c r="C409" s="3" t="str">
        <f>"1RHRGE0"</f>
        <v>1RHRGE0</v>
      </c>
      <c r="D409" s="3" t="str">
        <f>"39"</f>
        <v>39</v>
      </c>
      <c r="E409" s="3" t="s">
        <v>9</v>
      </c>
      <c r="F409" s="3">
        <v>26</v>
      </c>
    </row>
    <row r="410" spans="1:6" x14ac:dyDescent="0.25">
      <c r="A410" s="3" t="str">
        <f t="shared" si="17"/>
        <v>0028</v>
      </c>
      <c r="B410" s="3" t="s">
        <v>134</v>
      </c>
      <c r="C410" s="3" t="str">
        <f>"1RHRGE0"</f>
        <v>1RHRGE0</v>
      </c>
      <c r="D410" s="3" t="str">
        <f>"41"</f>
        <v>41</v>
      </c>
      <c r="E410" s="3" t="s">
        <v>9</v>
      </c>
      <c r="F410" s="3">
        <v>23</v>
      </c>
    </row>
    <row r="411" spans="1:6" x14ac:dyDescent="0.25">
      <c r="A411" s="3" t="str">
        <f t="shared" si="17"/>
        <v>0028</v>
      </c>
      <c r="B411" s="3" t="s">
        <v>134</v>
      </c>
      <c r="C411" s="3" t="str">
        <f>"1RHRGE0"</f>
        <v>1RHRGE0</v>
      </c>
      <c r="D411" s="3" t="str">
        <f>"42"</f>
        <v>42</v>
      </c>
      <c r="E411" s="3" t="s">
        <v>9</v>
      </c>
      <c r="F411" s="3">
        <v>26</v>
      </c>
    </row>
    <row r="412" spans="1:6" x14ac:dyDescent="0.25">
      <c r="A412" s="3" t="str">
        <f t="shared" si="17"/>
        <v>0028</v>
      </c>
      <c r="B412" s="3" t="s">
        <v>134</v>
      </c>
      <c r="C412" s="3" t="str">
        <f>"2RHRGE0"</f>
        <v>2RHRGE0</v>
      </c>
      <c r="D412" s="3" t="str">
        <f>"24"</f>
        <v>24</v>
      </c>
      <c r="E412" s="3" t="s">
        <v>10</v>
      </c>
      <c r="F412" s="3">
        <v>25</v>
      </c>
    </row>
    <row r="413" spans="1:6" x14ac:dyDescent="0.25">
      <c r="A413" s="3" t="str">
        <f t="shared" si="17"/>
        <v>0028</v>
      </c>
      <c r="B413" s="3" t="s">
        <v>134</v>
      </c>
      <c r="C413" s="3" t="str">
        <f>"2RHRGE0"</f>
        <v>2RHRGE0</v>
      </c>
      <c r="D413" s="3" t="str">
        <f>"25"</f>
        <v>25</v>
      </c>
      <c r="E413" s="3" t="s">
        <v>10</v>
      </c>
      <c r="F413" s="3">
        <v>25</v>
      </c>
    </row>
    <row r="414" spans="1:6" x14ac:dyDescent="0.25">
      <c r="A414" s="3" t="str">
        <f t="shared" si="17"/>
        <v>0028</v>
      </c>
      <c r="B414" s="3" t="s">
        <v>134</v>
      </c>
      <c r="C414" s="3" t="str">
        <f>"3RHRGE0"</f>
        <v>3RHRGE0</v>
      </c>
      <c r="D414" s="3" t="str">
        <f>"27"</f>
        <v>27</v>
      </c>
      <c r="E414" s="3" t="s">
        <v>11</v>
      </c>
      <c r="F414" s="3">
        <v>24</v>
      </c>
    </row>
    <row r="415" spans="1:6" x14ac:dyDescent="0.25">
      <c r="A415" s="3" t="str">
        <f t="shared" si="17"/>
        <v>0028</v>
      </c>
      <c r="B415" s="3" t="s">
        <v>134</v>
      </c>
      <c r="C415" s="3" t="str">
        <f>"3RHRGE0"</f>
        <v>3RHRGE0</v>
      </c>
      <c r="D415" s="3" t="str">
        <f>"28"</f>
        <v>28</v>
      </c>
      <c r="E415" s="3" t="s">
        <v>11</v>
      </c>
      <c r="F415" s="3">
        <v>24</v>
      </c>
    </row>
    <row r="416" spans="1:6" x14ac:dyDescent="0.25">
      <c r="A416" s="3" t="str">
        <f t="shared" si="17"/>
        <v>0028</v>
      </c>
      <c r="B416" s="3" t="s">
        <v>134</v>
      </c>
      <c r="C416" s="3" t="str">
        <f>"4MHRRHN"</f>
        <v>4MHRRHN</v>
      </c>
      <c r="D416" s="3" t="str">
        <f>"94"</f>
        <v>94</v>
      </c>
      <c r="E416" s="3" t="s">
        <v>18</v>
      </c>
      <c r="F416" s="3">
        <v>3</v>
      </c>
    </row>
    <row r="417" spans="1:6" x14ac:dyDescent="0.25">
      <c r="A417" s="3" t="str">
        <f t="shared" si="17"/>
        <v>0028</v>
      </c>
      <c r="B417" s="3" t="s">
        <v>134</v>
      </c>
      <c r="C417" s="3" t="str">
        <f>"4RHRGE0"</f>
        <v>4RHRGE0</v>
      </c>
      <c r="D417" s="3" t="str">
        <f>"13"</f>
        <v>13</v>
      </c>
      <c r="E417" s="3" t="s">
        <v>12</v>
      </c>
      <c r="F417" s="3">
        <v>34</v>
      </c>
    </row>
    <row r="418" spans="1:6" x14ac:dyDescent="0.25">
      <c r="A418" s="3" t="str">
        <f t="shared" si="17"/>
        <v>0028</v>
      </c>
      <c r="B418" s="3" t="s">
        <v>134</v>
      </c>
      <c r="C418" s="3" t="str">
        <f>"4RHRGE0"</f>
        <v>4RHRGE0</v>
      </c>
      <c r="D418" s="3" t="str">
        <f>"14"</f>
        <v>14</v>
      </c>
      <c r="E418" s="3" t="s">
        <v>12</v>
      </c>
      <c r="F418" s="3">
        <v>33</v>
      </c>
    </row>
    <row r="419" spans="1:6" x14ac:dyDescent="0.25">
      <c r="A419" s="3" t="str">
        <f t="shared" si="17"/>
        <v>0028</v>
      </c>
      <c r="B419" s="3" t="s">
        <v>134</v>
      </c>
      <c r="C419" s="3" t="str">
        <f>"4RHRSW0"</f>
        <v>4RHRSW0</v>
      </c>
      <c r="D419" s="3" t="str">
        <f>"97"</f>
        <v>97</v>
      </c>
      <c r="E419" s="3" t="s">
        <v>47</v>
      </c>
      <c r="F419" s="3">
        <v>27</v>
      </c>
    </row>
    <row r="420" spans="1:6" x14ac:dyDescent="0.25">
      <c r="A420" s="3" t="str">
        <f t="shared" si="17"/>
        <v>0028</v>
      </c>
      <c r="B420" s="3" t="s">
        <v>134</v>
      </c>
      <c r="C420" s="3" t="str">
        <f>"4RHRSW0"</f>
        <v>4RHRSW0</v>
      </c>
      <c r="D420" s="3" t="str">
        <f>"98"</f>
        <v>98</v>
      </c>
      <c r="E420" s="3" t="s">
        <v>47</v>
      </c>
      <c r="F420" s="3">
        <v>25</v>
      </c>
    </row>
    <row r="421" spans="1:6" x14ac:dyDescent="0.25">
      <c r="A421" s="3" t="str">
        <f t="shared" si="17"/>
        <v>0028</v>
      </c>
      <c r="B421" s="3" t="s">
        <v>134</v>
      </c>
      <c r="C421" s="3" t="str">
        <f>"5RHRGE0"</f>
        <v>5RHRGE0</v>
      </c>
      <c r="D421" s="3" t="str">
        <f>"86"</f>
        <v>86</v>
      </c>
      <c r="E421" s="3" t="s">
        <v>13</v>
      </c>
      <c r="F421" s="3">
        <v>31</v>
      </c>
    </row>
    <row r="422" spans="1:6" x14ac:dyDescent="0.25">
      <c r="A422" s="3" t="str">
        <f t="shared" si="17"/>
        <v>0028</v>
      </c>
      <c r="B422" s="3" t="s">
        <v>134</v>
      </c>
      <c r="C422" s="3" t="str">
        <f>"5RHRGE0"</f>
        <v>5RHRGE0</v>
      </c>
      <c r="D422" s="3" t="str">
        <f>"96"</f>
        <v>96</v>
      </c>
      <c r="E422" s="3" t="s">
        <v>13</v>
      </c>
      <c r="F422" s="3">
        <v>30</v>
      </c>
    </row>
    <row r="423" spans="1:6" x14ac:dyDescent="0.25">
      <c r="A423" s="3" t="str">
        <f t="shared" si="17"/>
        <v>0028</v>
      </c>
      <c r="B423" s="3" t="s">
        <v>134</v>
      </c>
      <c r="C423" s="3" t="str">
        <f>"5RHRSW0"</f>
        <v>5RHRSW0</v>
      </c>
      <c r="D423" s="3" t="str">
        <f>"82"</f>
        <v>82</v>
      </c>
      <c r="E423" s="3" t="s">
        <v>49</v>
      </c>
      <c r="F423" s="3">
        <v>25</v>
      </c>
    </row>
    <row r="424" spans="1:6" x14ac:dyDescent="0.25">
      <c r="A424" s="3" t="str">
        <f t="shared" si="17"/>
        <v>0028</v>
      </c>
      <c r="B424" s="3" t="s">
        <v>134</v>
      </c>
      <c r="C424" s="3" t="str">
        <f>"6RHRGE0"</f>
        <v>6RHRGE0</v>
      </c>
      <c r="D424" s="3" t="str">
        <f>"84"</f>
        <v>84</v>
      </c>
      <c r="E424" s="3" t="s">
        <v>14</v>
      </c>
      <c r="F424" s="3">
        <v>29</v>
      </c>
    </row>
    <row r="425" spans="1:6" x14ac:dyDescent="0.25">
      <c r="A425" s="3" t="str">
        <f t="shared" si="17"/>
        <v>0028</v>
      </c>
      <c r="B425" s="3" t="s">
        <v>134</v>
      </c>
      <c r="C425" s="3" t="str">
        <f>"6RHRGE0"</f>
        <v>6RHRGE0</v>
      </c>
      <c r="D425" s="3" t="str">
        <f>"95"</f>
        <v>95</v>
      </c>
      <c r="E425" s="3" t="s">
        <v>14</v>
      </c>
      <c r="F425" s="3">
        <v>27</v>
      </c>
    </row>
    <row r="426" spans="1:6" x14ac:dyDescent="0.25">
      <c r="A426" s="3" t="str">
        <f t="shared" si="17"/>
        <v>0028</v>
      </c>
      <c r="B426" s="3" t="s">
        <v>134</v>
      </c>
      <c r="C426" s="3" t="str">
        <f>"6RHRSW0"</f>
        <v>6RHRSW0</v>
      </c>
      <c r="D426" s="3" t="str">
        <f>"83"</f>
        <v>83</v>
      </c>
      <c r="E426" s="3" t="s">
        <v>51</v>
      </c>
      <c r="F426" s="3">
        <v>28</v>
      </c>
    </row>
    <row r="427" spans="1:6" x14ac:dyDescent="0.25">
      <c r="A427" s="3" t="str">
        <f t="shared" si="17"/>
        <v>0028</v>
      </c>
      <c r="B427" s="3" t="s">
        <v>134</v>
      </c>
      <c r="C427" s="3" t="str">
        <f>"KAHRGE0"</f>
        <v>KAHRGE0</v>
      </c>
      <c r="D427" s="3" t="str">
        <f>"68"</f>
        <v>68</v>
      </c>
      <c r="E427" s="3" t="s">
        <v>15</v>
      </c>
      <c r="F427" s="3">
        <v>14</v>
      </c>
    </row>
    <row r="428" spans="1:6" x14ac:dyDescent="0.25">
      <c r="A428" s="3" t="str">
        <f t="shared" si="17"/>
        <v>0028</v>
      </c>
      <c r="B428" s="3" t="s">
        <v>134</v>
      </c>
      <c r="C428" s="3" t="str">
        <f>"KAHRGE0"</f>
        <v>KAHRGE0</v>
      </c>
      <c r="D428" s="3" t="str">
        <f>"731"</f>
        <v>731</v>
      </c>
      <c r="E428" s="3" t="s">
        <v>15</v>
      </c>
      <c r="F428" s="3">
        <v>16</v>
      </c>
    </row>
    <row r="429" spans="1:6" x14ac:dyDescent="0.25">
      <c r="A429" s="3" t="str">
        <f t="shared" si="17"/>
        <v>0028</v>
      </c>
      <c r="B429" s="3" t="s">
        <v>134</v>
      </c>
      <c r="C429" s="3" t="str">
        <f>"KMHRMLP"</f>
        <v>KMHRMLP</v>
      </c>
      <c r="D429" s="3" t="str">
        <f>"10"</f>
        <v>10</v>
      </c>
      <c r="E429" s="3" t="s">
        <v>19</v>
      </c>
      <c r="F429" s="3">
        <v>8</v>
      </c>
    </row>
    <row r="430" spans="1:6" x14ac:dyDescent="0.25">
      <c r="A430" s="3" t="str">
        <f t="shared" si="17"/>
        <v>0028</v>
      </c>
      <c r="B430" s="3" t="s">
        <v>134</v>
      </c>
      <c r="C430" s="3" t="str">
        <f>"KMHRRHP"</f>
        <v>KMHRRHP</v>
      </c>
      <c r="D430" s="3" t="str">
        <f>"43"</f>
        <v>43</v>
      </c>
      <c r="E430" s="3" t="s">
        <v>19</v>
      </c>
      <c r="F430" s="3">
        <v>4</v>
      </c>
    </row>
    <row r="431" spans="1:6" x14ac:dyDescent="0.25">
      <c r="A431" s="3" t="str">
        <f t="shared" si="17"/>
        <v>0028</v>
      </c>
      <c r="B431" s="3" t="s">
        <v>134</v>
      </c>
      <c r="C431" s="3" t="str">
        <f>"KPHRGE0"</f>
        <v>KPHRGE0</v>
      </c>
      <c r="D431" s="3" t="str">
        <f>"732"</f>
        <v>732</v>
      </c>
      <c r="E431" s="3" t="s">
        <v>16</v>
      </c>
      <c r="F431" s="3">
        <v>18</v>
      </c>
    </row>
    <row r="432" spans="1:6" x14ac:dyDescent="0.25">
      <c r="A432" s="3" t="str">
        <f t="shared" ref="A432:A455" si="18">"0030"</f>
        <v>0030</v>
      </c>
      <c r="B432" s="3" t="s">
        <v>135</v>
      </c>
      <c r="C432" s="3" t="str">
        <f>"1MHRDL1"</f>
        <v>1MHRDL1</v>
      </c>
      <c r="D432" s="3" t="str">
        <f>"21"</f>
        <v>21</v>
      </c>
      <c r="E432" s="3" t="s">
        <v>31</v>
      </c>
      <c r="F432" s="3">
        <v>20</v>
      </c>
    </row>
    <row r="433" spans="1:6" x14ac:dyDescent="0.25">
      <c r="A433" s="3" t="str">
        <f t="shared" si="18"/>
        <v>0030</v>
      </c>
      <c r="B433" s="3" t="s">
        <v>135</v>
      </c>
      <c r="C433" s="3" t="str">
        <f>"1RHRDL1"</f>
        <v>1RHRDL1</v>
      </c>
      <c r="D433" s="3" t="str">
        <f>"24"</f>
        <v>24</v>
      </c>
      <c r="E433" s="3" t="s">
        <v>21</v>
      </c>
      <c r="F433" s="3">
        <v>29</v>
      </c>
    </row>
    <row r="434" spans="1:6" x14ac:dyDescent="0.25">
      <c r="A434" s="3" t="str">
        <f t="shared" si="18"/>
        <v>0030</v>
      </c>
      <c r="B434" s="3" t="s">
        <v>135</v>
      </c>
      <c r="C434" s="3" t="str">
        <f>"1RHRDL2"</f>
        <v>1RHRDL2</v>
      </c>
      <c r="D434" s="3" t="str">
        <f>"10"</f>
        <v>10</v>
      </c>
      <c r="E434" s="3" t="s">
        <v>22</v>
      </c>
      <c r="F434" s="3">
        <v>30</v>
      </c>
    </row>
    <row r="435" spans="1:6" x14ac:dyDescent="0.25">
      <c r="A435" s="3" t="str">
        <f t="shared" si="18"/>
        <v>0030</v>
      </c>
      <c r="B435" s="3" t="s">
        <v>135</v>
      </c>
      <c r="C435" s="3" t="str">
        <f>"1RHRGE0"</f>
        <v>1RHRGE0</v>
      </c>
      <c r="D435" s="3" t="str">
        <f>"22"</f>
        <v>22</v>
      </c>
      <c r="E435" s="3" t="s">
        <v>9</v>
      </c>
      <c r="F435" s="3">
        <v>14</v>
      </c>
    </row>
    <row r="436" spans="1:6" x14ac:dyDescent="0.25">
      <c r="A436" s="3" t="str">
        <f t="shared" si="18"/>
        <v>0030</v>
      </c>
      <c r="B436" s="3" t="s">
        <v>135</v>
      </c>
      <c r="C436" s="3" t="str">
        <f>"2MHRGE0"</f>
        <v>2MHRGE0</v>
      </c>
      <c r="D436" s="3" t="str">
        <f>"23"</f>
        <v>23</v>
      </c>
      <c r="E436" s="3" t="s">
        <v>42</v>
      </c>
      <c r="F436" s="3">
        <v>19</v>
      </c>
    </row>
    <row r="437" spans="1:6" x14ac:dyDescent="0.25">
      <c r="A437" s="3" t="str">
        <f t="shared" si="18"/>
        <v>0030</v>
      </c>
      <c r="B437" s="3" t="s">
        <v>135</v>
      </c>
      <c r="C437" s="3" t="str">
        <f>"2RHRDL1"</f>
        <v>2RHRDL1</v>
      </c>
      <c r="D437" s="3" t="str">
        <f>"19"</f>
        <v>19</v>
      </c>
      <c r="E437" s="3" t="s">
        <v>23</v>
      </c>
      <c r="F437" s="3">
        <v>27</v>
      </c>
    </row>
    <row r="438" spans="1:6" x14ac:dyDescent="0.25">
      <c r="A438" s="3" t="str">
        <f t="shared" si="18"/>
        <v>0030</v>
      </c>
      <c r="B438" s="3" t="s">
        <v>135</v>
      </c>
      <c r="C438" s="3" t="str">
        <f>"2RHRDL1"</f>
        <v>2RHRDL1</v>
      </c>
      <c r="D438" s="3" t="str">
        <f>"20"</f>
        <v>20</v>
      </c>
      <c r="E438" s="3" t="s">
        <v>23</v>
      </c>
      <c r="F438" s="3">
        <v>27</v>
      </c>
    </row>
    <row r="439" spans="1:6" x14ac:dyDescent="0.25">
      <c r="A439" s="3" t="str">
        <f t="shared" si="18"/>
        <v>0030</v>
      </c>
      <c r="B439" s="3" t="s">
        <v>135</v>
      </c>
      <c r="C439" s="3" t="str">
        <f>"2RHRGE0"</f>
        <v>2RHRGE0</v>
      </c>
      <c r="D439" s="3" t="str">
        <f>"9"</f>
        <v>9</v>
      </c>
      <c r="E439" s="3" t="s">
        <v>10</v>
      </c>
      <c r="F439" s="3">
        <v>19</v>
      </c>
    </row>
    <row r="440" spans="1:6" x14ac:dyDescent="0.25">
      <c r="A440" s="3" t="str">
        <f t="shared" si="18"/>
        <v>0030</v>
      </c>
      <c r="B440" s="3" t="s">
        <v>135</v>
      </c>
      <c r="C440" s="3" t="str">
        <f>"3MHRGE0"</f>
        <v>3MHRGE0</v>
      </c>
      <c r="D440" s="3" t="str">
        <f>"15"</f>
        <v>15</v>
      </c>
      <c r="E440" s="3" t="s">
        <v>33</v>
      </c>
      <c r="F440" s="3">
        <v>25</v>
      </c>
    </row>
    <row r="441" spans="1:6" x14ac:dyDescent="0.25">
      <c r="A441" s="3" t="str">
        <f t="shared" si="18"/>
        <v>0030</v>
      </c>
      <c r="B441" s="3" t="s">
        <v>135</v>
      </c>
      <c r="C441" s="3" t="str">
        <f>"3RHRDL1"</f>
        <v>3RHRDL1</v>
      </c>
      <c r="D441" s="3" t="str">
        <f>"14"</f>
        <v>14</v>
      </c>
      <c r="E441" s="3" t="s">
        <v>24</v>
      </c>
      <c r="F441" s="3">
        <v>24</v>
      </c>
    </row>
    <row r="442" spans="1:6" x14ac:dyDescent="0.25">
      <c r="A442" s="3" t="str">
        <f t="shared" si="18"/>
        <v>0030</v>
      </c>
      <c r="B442" s="3" t="s">
        <v>135</v>
      </c>
      <c r="C442" s="3" t="str">
        <f>"3RHRDL1"</f>
        <v>3RHRDL1</v>
      </c>
      <c r="D442" s="3" t="str">
        <f>"16"</f>
        <v>16</v>
      </c>
      <c r="E442" s="3" t="s">
        <v>24</v>
      </c>
      <c r="F442" s="3">
        <v>26</v>
      </c>
    </row>
    <row r="443" spans="1:6" x14ac:dyDescent="0.25">
      <c r="A443" s="3" t="str">
        <f t="shared" si="18"/>
        <v>0030</v>
      </c>
      <c r="B443" s="3" t="s">
        <v>135</v>
      </c>
      <c r="C443" s="3" t="str">
        <f>"4RHRDL1"</f>
        <v>4RHRDL1</v>
      </c>
      <c r="D443" s="3" t="str">
        <f>"11"</f>
        <v>11</v>
      </c>
      <c r="E443" s="3" t="s">
        <v>25</v>
      </c>
      <c r="F443" s="3">
        <v>23</v>
      </c>
    </row>
    <row r="444" spans="1:6" x14ac:dyDescent="0.25">
      <c r="A444" s="3" t="str">
        <f t="shared" si="18"/>
        <v>0030</v>
      </c>
      <c r="B444" s="3" t="s">
        <v>135</v>
      </c>
      <c r="C444" s="3" t="str">
        <f>"4RHRDL1"</f>
        <v>4RHRDL1</v>
      </c>
      <c r="D444" s="3" t="str">
        <f>"12"</f>
        <v>12</v>
      </c>
      <c r="E444" s="3" t="s">
        <v>25</v>
      </c>
      <c r="F444" s="3">
        <v>22</v>
      </c>
    </row>
    <row r="445" spans="1:6" x14ac:dyDescent="0.25">
      <c r="A445" s="3" t="str">
        <f t="shared" si="18"/>
        <v>0030</v>
      </c>
      <c r="B445" s="3" t="s">
        <v>135</v>
      </c>
      <c r="C445" s="3" t="str">
        <f>"4RHRGE0"</f>
        <v>4RHRGE0</v>
      </c>
      <c r="D445" s="3" t="str">
        <f>"13"</f>
        <v>13</v>
      </c>
      <c r="E445" s="3" t="s">
        <v>12</v>
      </c>
      <c r="F445" s="3">
        <v>28</v>
      </c>
    </row>
    <row r="446" spans="1:6" x14ac:dyDescent="0.25">
      <c r="A446" s="3" t="str">
        <f t="shared" si="18"/>
        <v>0030</v>
      </c>
      <c r="B446" s="3" t="s">
        <v>135</v>
      </c>
      <c r="C446" s="3" t="str">
        <f>"5RHRGE0"</f>
        <v>5RHRGE0</v>
      </c>
      <c r="D446" s="3" t="str">
        <f>"1"</f>
        <v>1</v>
      </c>
      <c r="E446" s="3" t="s">
        <v>13</v>
      </c>
      <c r="F446" s="3">
        <v>32</v>
      </c>
    </row>
    <row r="447" spans="1:6" x14ac:dyDescent="0.25">
      <c r="A447" s="3" t="str">
        <f t="shared" si="18"/>
        <v>0030</v>
      </c>
      <c r="B447" s="3" t="s">
        <v>135</v>
      </c>
      <c r="C447" s="3" t="str">
        <f>"5RHRGE0"</f>
        <v>5RHRGE0</v>
      </c>
      <c r="D447" s="3" t="str">
        <f>"6"</f>
        <v>6</v>
      </c>
      <c r="E447" s="3" t="s">
        <v>13</v>
      </c>
      <c r="F447" s="3">
        <v>32</v>
      </c>
    </row>
    <row r="448" spans="1:6" x14ac:dyDescent="0.25">
      <c r="A448" s="3" t="str">
        <f t="shared" si="18"/>
        <v>0030</v>
      </c>
      <c r="B448" s="3" t="s">
        <v>135</v>
      </c>
      <c r="C448" s="3" t="str">
        <f>"5RHRSB0"</f>
        <v>5RHRSB0</v>
      </c>
      <c r="D448" s="3" t="str">
        <f>"4"</f>
        <v>4</v>
      </c>
      <c r="E448" s="3" t="s">
        <v>67</v>
      </c>
      <c r="F448" s="3">
        <v>21</v>
      </c>
    </row>
    <row r="449" spans="1:6" x14ac:dyDescent="0.25">
      <c r="A449" s="3" t="str">
        <f t="shared" si="18"/>
        <v>0030</v>
      </c>
      <c r="B449" s="3" t="s">
        <v>135</v>
      </c>
      <c r="C449" s="3" t="str">
        <f>"6RHRGE0"</f>
        <v>6RHRGE0</v>
      </c>
      <c r="D449" s="3" t="str">
        <f>"5"</f>
        <v>5</v>
      </c>
      <c r="E449" s="3" t="s">
        <v>14</v>
      </c>
      <c r="F449" s="3">
        <v>27</v>
      </c>
    </row>
    <row r="450" spans="1:6" x14ac:dyDescent="0.25">
      <c r="A450" s="3" t="str">
        <f t="shared" si="18"/>
        <v>0030</v>
      </c>
      <c r="B450" s="3" t="s">
        <v>135</v>
      </c>
      <c r="C450" s="3" t="str">
        <f>"6RHRGE0"</f>
        <v>6RHRGE0</v>
      </c>
      <c r="D450" s="3" t="str">
        <f>"7"</f>
        <v>7</v>
      </c>
      <c r="E450" s="3" t="s">
        <v>14</v>
      </c>
      <c r="F450" s="3">
        <v>26</v>
      </c>
    </row>
    <row r="451" spans="1:6" x14ac:dyDescent="0.25">
      <c r="A451" s="3" t="str">
        <f t="shared" si="18"/>
        <v>0030</v>
      </c>
      <c r="B451" s="3" t="s">
        <v>135</v>
      </c>
      <c r="C451" s="3" t="str">
        <f>"6RHRSB0"</f>
        <v>6RHRSB0</v>
      </c>
      <c r="D451" s="3" t="str">
        <f>"3"</f>
        <v>3</v>
      </c>
      <c r="E451" s="3" t="s">
        <v>68</v>
      </c>
      <c r="F451" s="3">
        <v>17</v>
      </c>
    </row>
    <row r="452" spans="1:6" x14ac:dyDescent="0.25">
      <c r="A452" s="3" t="str">
        <f t="shared" si="18"/>
        <v>0030</v>
      </c>
      <c r="B452" s="3" t="s">
        <v>135</v>
      </c>
      <c r="C452" s="3" t="str">
        <f>"KAHRDL2"</f>
        <v>KAHRDL2</v>
      </c>
      <c r="D452" s="3" t="str">
        <f>"181"</f>
        <v>181</v>
      </c>
      <c r="E452" s="3" t="s">
        <v>28</v>
      </c>
      <c r="F452" s="3">
        <v>24</v>
      </c>
    </row>
    <row r="453" spans="1:6" x14ac:dyDescent="0.25">
      <c r="A453" s="3" t="str">
        <f t="shared" si="18"/>
        <v>0030</v>
      </c>
      <c r="B453" s="3" t="s">
        <v>135</v>
      </c>
      <c r="C453" s="3" t="str">
        <f>"KAHRGE0"</f>
        <v>KAHRGE0</v>
      </c>
      <c r="D453" s="3" t="str">
        <f>"171"</f>
        <v>171</v>
      </c>
      <c r="E453" s="3" t="s">
        <v>15</v>
      </c>
      <c r="F453" s="3">
        <v>21</v>
      </c>
    </row>
    <row r="454" spans="1:6" x14ac:dyDescent="0.25">
      <c r="A454" s="3" t="str">
        <f t="shared" si="18"/>
        <v>0030</v>
      </c>
      <c r="B454" s="3" t="s">
        <v>135</v>
      </c>
      <c r="C454" s="3" t="str">
        <f>"KPHRDL1"</f>
        <v>KPHRDL1</v>
      </c>
      <c r="D454" s="3" t="str">
        <f>"182"</f>
        <v>182</v>
      </c>
      <c r="E454" s="3" t="s">
        <v>40</v>
      </c>
      <c r="F454" s="3">
        <v>25</v>
      </c>
    </row>
    <row r="455" spans="1:6" x14ac:dyDescent="0.25">
      <c r="A455" s="3" t="str">
        <f t="shared" si="18"/>
        <v>0030</v>
      </c>
      <c r="B455" s="3" t="s">
        <v>135</v>
      </c>
      <c r="C455" s="3" t="str">
        <f>"KPHRGE0"</f>
        <v>KPHRGE0</v>
      </c>
      <c r="D455" s="3" t="str">
        <f>"17"</f>
        <v>17</v>
      </c>
      <c r="E455" s="3" t="s">
        <v>16</v>
      </c>
      <c r="F455" s="3">
        <v>18</v>
      </c>
    </row>
    <row r="456" spans="1:6" x14ac:dyDescent="0.25">
      <c r="A456" s="3" t="str">
        <f t="shared" ref="A456:A463" si="19">"0032"</f>
        <v>0032</v>
      </c>
      <c r="B456" s="3" t="s">
        <v>136</v>
      </c>
      <c r="C456" s="3" t="str">
        <f>"KFHRDL1"</f>
        <v>KFHRDL1</v>
      </c>
      <c r="D456" s="3" t="str">
        <f>"100"</f>
        <v>100</v>
      </c>
      <c r="E456" s="3" t="s">
        <v>56</v>
      </c>
      <c r="F456" s="3">
        <v>18</v>
      </c>
    </row>
    <row r="457" spans="1:6" x14ac:dyDescent="0.25">
      <c r="A457" s="3" t="str">
        <f t="shared" si="19"/>
        <v>0032</v>
      </c>
      <c r="B457" s="3" t="s">
        <v>136</v>
      </c>
      <c r="C457" s="3" t="str">
        <f>"KFHRDL1"</f>
        <v>KFHRDL1</v>
      </c>
      <c r="D457" s="3" t="str">
        <f>"200"</f>
        <v>200</v>
      </c>
      <c r="E457" s="3" t="s">
        <v>56</v>
      </c>
      <c r="F457" s="3">
        <v>17</v>
      </c>
    </row>
    <row r="458" spans="1:6" x14ac:dyDescent="0.25">
      <c r="A458" s="3" t="str">
        <f t="shared" si="19"/>
        <v>0032</v>
      </c>
      <c r="B458" s="3" t="s">
        <v>136</v>
      </c>
      <c r="C458" s="3" t="str">
        <f>"KFHRDL1"</f>
        <v>KFHRDL1</v>
      </c>
      <c r="D458" s="3" t="str">
        <f>"300"</f>
        <v>300</v>
      </c>
      <c r="E458" s="3" t="s">
        <v>56</v>
      </c>
      <c r="F458" s="3">
        <v>18</v>
      </c>
    </row>
    <row r="459" spans="1:6" x14ac:dyDescent="0.25">
      <c r="A459" s="3" t="str">
        <f t="shared" si="19"/>
        <v>0032</v>
      </c>
      <c r="B459" s="3" t="s">
        <v>136</v>
      </c>
      <c r="C459" s="3" t="str">
        <f>"KFHRDL1"</f>
        <v>KFHRDL1</v>
      </c>
      <c r="D459" s="3" t="str">
        <f>"400"</f>
        <v>400</v>
      </c>
      <c r="E459" s="3" t="s">
        <v>56</v>
      </c>
      <c r="F459" s="3">
        <v>16</v>
      </c>
    </row>
    <row r="460" spans="1:6" x14ac:dyDescent="0.25">
      <c r="A460" s="3" t="str">
        <f t="shared" si="19"/>
        <v>0032</v>
      </c>
      <c r="B460" s="3" t="s">
        <v>136</v>
      </c>
      <c r="C460" s="3" t="str">
        <f>"KFHRDL1"</f>
        <v>KFHRDL1</v>
      </c>
      <c r="D460" s="3" t="str">
        <f>"500"</f>
        <v>500</v>
      </c>
      <c r="E460" s="3" t="s">
        <v>56</v>
      </c>
      <c r="F460" s="3">
        <v>16</v>
      </c>
    </row>
    <row r="461" spans="1:6" x14ac:dyDescent="0.25">
      <c r="A461" s="3" t="str">
        <f t="shared" si="19"/>
        <v>0032</v>
      </c>
      <c r="B461" s="3" t="s">
        <v>136</v>
      </c>
      <c r="C461" s="3" t="str">
        <f>"KFHRGE0"</f>
        <v>KFHRGE0</v>
      </c>
      <c r="D461" s="3" t="str">
        <f>"600"</f>
        <v>600</v>
      </c>
      <c r="E461" s="3" t="s">
        <v>73</v>
      </c>
      <c r="F461" s="3">
        <v>17</v>
      </c>
    </row>
    <row r="462" spans="1:6" x14ac:dyDescent="0.25">
      <c r="A462" s="3" t="str">
        <f t="shared" si="19"/>
        <v>0032</v>
      </c>
      <c r="B462" s="3" t="s">
        <v>136</v>
      </c>
      <c r="C462" s="3" t="str">
        <f>"KFHRGE0"</f>
        <v>KFHRGE0</v>
      </c>
      <c r="D462" s="3" t="str">
        <f>"700"</f>
        <v>700</v>
      </c>
      <c r="E462" s="3" t="s">
        <v>73</v>
      </c>
      <c r="F462" s="3">
        <v>18</v>
      </c>
    </row>
    <row r="463" spans="1:6" x14ac:dyDescent="0.25">
      <c r="A463" s="3" t="str">
        <f t="shared" si="19"/>
        <v>0032</v>
      </c>
      <c r="B463" s="3" t="s">
        <v>136</v>
      </c>
      <c r="C463" s="3" t="str">
        <f>"KFHRGE0"</f>
        <v>KFHRGE0</v>
      </c>
      <c r="D463" s="3" t="str">
        <f>"800"</f>
        <v>800</v>
      </c>
      <c r="E463" s="3" t="s">
        <v>73</v>
      </c>
      <c r="F463" s="3">
        <v>17</v>
      </c>
    </row>
    <row r="464" spans="1:6" x14ac:dyDescent="0.25">
      <c r="A464" s="3" t="str">
        <f t="shared" ref="A464:A486" si="20">"0036"</f>
        <v>0036</v>
      </c>
      <c r="B464" s="3" t="s">
        <v>137</v>
      </c>
      <c r="C464" s="3" t="str">
        <f>"1RHRDL1"</f>
        <v>1RHRDL1</v>
      </c>
      <c r="D464" s="3" t="str">
        <f>"107"</f>
        <v>107</v>
      </c>
      <c r="E464" s="3" t="s">
        <v>21</v>
      </c>
      <c r="F464" s="3">
        <v>20</v>
      </c>
    </row>
    <row r="465" spans="1:6" x14ac:dyDescent="0.25">
      <c r="A465" s="3" t="str">
        <f t="shared" si="20"/>
        <v>0036</v>
      </c>
      <c r="B465" s="3" t="s">
        <v>137</v>
      </c>
      <c r="C465" s="3" t="str">
        <f>"1RHRDL1"</f>
        <v>1RHRDL1</v>
      </c>
      <c r="D465" s="3" t="str">
        <f>"108"</f>
        <v>108</v>
      </c>
      <c r="E465" s="3" t="s">
        <v>21</v>
      </c>
      <c r="F465" s="3">
        <v>20</v>
      </c>
    </row>
    <row r="466" spans="1:6" x14ac:dyDescent="0.25">
      <c r="A466" s="3" t="str">
        <f t="shared" si="20"/>
        <v>0036</v>
      </c>
      <c r="B466" s="3" t="s">
        <v>137</v>
      </c>
      <c r="C466" s="3" t="str">
        <f>"1RHRDL1"</f>
        <v>1RHRDL1</v>
      </c>
      <c r="D466" s="3" t="str">
        <f>"110"</f>
        <v>110</v>
      </c>
      <c r="E466" s="3" t="s">
        <v>21</v>
      </c>
      <c r="F466" s="3">
        <v>20</v>
      </c>
    </row>
    <row r="467" spans="1:6" x14ac:dyDescent="0.25">
      <c r="A467" s="3" t="str">
        <f t="shared" si="20"/>
        <v>0036</v>
      </c>
      <c r="B467" s="3" t="s">
        <v>137</v>
      </c>
      <c r="C467" s="3" t="str">
        <f>"1RHRGE0"</f>
        <v>1RHRGE0</v>
      </c>
      <c r="D467" s="3" t="str">
        <f>"109"</f>
        <v>109</v>
      </c>
      <c r="E467" s="3" t="s">
        <v>9</v>
      </c>
      <c r="F467" s="3">
        <v>18</v>
      </c>
    </row>
    <row r="468" spans="1:6" x14ac:dyDescent="0.25">
      <c r="A468" s="3" t="str">
        <f t="shared" si="20"/>
        <v>0036</v>
      </c>
      <c r="B468" s="3" t="s">
        <v>137</v>
      </c>
      <c r="C468" s="3" t="str">
        <f>"2RHRDL1"</f>
        <v>2RHRDL1</v>
      </c>
      <c r="D468" s="3" t="str">
        <f>"105"</f>
        <v>105</v>
      </c>
      <c r="E468" s="3" t="s">
        <v>23</v>
      </c>
      <c r="F468" s="3">
        <v>19</v>
      </c>
    </row>
    <row r="469" spans="1:6" x14ac:dyDescent="0.25">
      <c r="A469" s="3" t="str">
        <f t="shared" si="20"/>
        <v>0036</v>
      </c>
      <c r="B469" s="3" t="s">
        <v>137</v>
      </c>
      <c r="C469" s="3" t="str">
        <f>"2RHRDL1"</f>
        <v>2RHRDL1</v>
      </c>
      <c r="D469" s="3" t="str">
        <f>"106"</f>
        <v>106</v>
      </c>
      <c r="E469" s="3" t="s">
        <v>23</v>
      </c>
      <c r="F469" s="3">
        <v>20</v>
      </c>
    </row>
    <row r="470" spans="1:6" x14ac:dyDescent="0.25">
      <c r="A470" s="3" t="str">
        <f t="shared" si="20"/>
        <v>0036</v>
      </c>
      <c r="B470" s="3" t="s">
        <v>137</v>
      </c>
      <c r="C470" s="3" t="str">
        <f>"2RHRGE0"</f>
        <v>2RHRGE0</v>
      </c>
      <c r="D470" s="3" t="str">
        <f>"104"</f>
        <v>104</v>
      </c>
      <c r="E470" s="3" t="s">
        <v>10</v>
      </c>
      <c r="F470" s="3">
        <v>21</v>
      </c>
    </row>
    <row r="471" spans="1:6" x14ac:dyDescent="0.25">
      <c r="A471" s="3" t="str">
        <f t="shared" si="20"/>
        <v>0036</v>
      </c>
      <c r="B471" s="3" t="s">
        <v>137</v>
      </c>
      <c r="C471" s="3" t="str">
        <f>"3RHRDL1"</f>
        <v>3RHRDL1</v>
      </c>
      <c r="D471" s="3" t="str">
        <f>"101"</f>
        <v>101</v>
      </c>
      <c r="E471" s="3" t="s">
        <v>24</v>
      </c>
      <c r="F471" s="3">
        <v>19</v>
      </c>
    </row>
    <row r="472" spans="1:6" x14ac:dyDescent="0.25">
      <c r="A472" s="3" t="str">
        <f t="shared" si="20"/>
        <v>0036</v>
      </c>
      <c r="B472" s="3" t="s">
        <v>137</v>
      </c>
      <c r="C472" s="3" t="str">
        <f>"3RHRDL1"</f>
        <v>3RHRDL1</v>
      </c>
      <c r="D472" s="3" t="str">
        <f>"111"</f>
        <v>111</v>
      </c>
      <c r="E472" s="3" t="s">
        <v>24</v>
      </c>
      <c r="F472" s="3">
        <v>19</v>
      </c>
    </row>
    <row r="473" spans="1:6" x14ac:dyDescent="0.25">
      <c r="A473" s="3" t="str">
        <f t="shared" si="20"/>
        <v>0036</v>
      </c>
      <c r="B473" s="3" t="s">
        <v>137</v>
      </c>
      <c r="C473" s="3" t="str">
        <f>"3RHRDL1"</f>
        <v>3RHRDL1</v>
      </c>
      <c r="D473" s="3" t="str">
        <f>"112"</f>
        <v>112</v>
      </c>
      <c r="E473" s="3" t="s">
        <v>24</v>
      </c>
      <c r="F473" s="3">
        <v>19</v>
      </c>
    </row>
    <row r="474" spans="1:6" x14ac:dyDescent="0.25">
      <c r="A474" s="3" t="str">
        <f t="shared" si="20"/>
        <v>0036</v>
      </c>
      <c r="B474" s="3" t="s">
        <v>137</v>
      </c>
      <c r="C474" s="3" t="str">
        <f>"3RHRGE0"</f>
        <v>3RHRGE0</v>
      </c>
      <c r="D474" s="3" t="str">
        <f>"114"</f>
        <v>114</v>
      </c>
      <c r="E474" s="3" t="s">
        <v>11</v>
      </c>
      <c r="F474" s="3">
        <v>27</v>
      </c>
    </row>
    <row r="475" spans="1:6" x14ac:dyDescent="0.25">
      <c r="A475" s="3" t="str">
        <f t="shared" si="20"/>
        <v>0036</v>
      </c>
      <c r="B475" s="3" t="s">
        <v>137</v>
      </c>
      <c r="C475" s="3" t="str">
        <f>"4RHRDL1"</f>
        <v>4RHRDL1</v>
      </c>
      <c r="D475" s="3" t="str">
        <f>"115"</f>
        <v>115</v>
      </c>
      <c r="E475" s="3" t="s">
        <v>25</v>
      </c>
      <c r="F475" s="3">
        <v>21</v>
      </c>
    </row>
    <row r="476" spans="1:6" x14ac:dyDescent="0.25">
      <c r="A476" s="3" t="str">
        <f t="shared" si="20"/>
        <v>0036</v>
      </c>
      <c r="B476" s="3" t="s">
        <v>137</v>
      </c>
      <c r="C476" s="3" t="str">
        <f>"4RHRDL1"</f>
        <v>4RHRDL1</v>
      </c>
      <c r="D476" s="3" t="str">
        <f>"120"</f>
        <v>120</v>
      </c>
      <c r="E476" s="3" t="s">
        <v>25</v>
      </c>
      <c r="F476" s="3">
        <v>20</v>
      </c>
    </row>
    <row r="477" spans="1:6" x14ac:dyDescent="0.25">
      <c r="A477" s="3" t="str">
        <f t="shared" si="20"/>
        <v>0036</v>
      </c>
      <c r="B477" s="3" t="s">
        <v>137</v>
      </c>
      <c r="C477" s="3" t="str">
        <f>"4RHRGE0"</f>
        <v>4RHRGE0</v>
      </c>
      <c r="D477" s="3" t="str">
        <f>"116"</f>
        <v>116</v>
      </c>
      <c r="E477" s="3" t="s">
        <v>12</v>
      </c>
      <c r="F477" s="3">
        <v>29</v>
      </c>
    </row>
    <row r="478" spans="1:6" x14ac:dyDescent="0.25">
      <c r="A478" s="3" t="str">
        <f t="shared" si="20"/>
        <v>0036</v>
      </c>
      <c r="B478" s="3" t="s">
        <v>137</v>
      </c>
      <c r="C478" s="3" t="str">
        <f>"5RHRGE0"</f>
        <v>5RHRGE0</v>
      </c>
      <c r="D478" s="3" t="str">
        <f>"117"</f>
        <v>117</v>
      </c>
      <c r="E478" s="3" t="s">
        <v>13</v>
      </c>
      <c r="F478" s="3">
        <v>26</v>
      </c>
    </row>
    <row r="479" spans="1:6" x14ac:dyDescent="0.25">
      <c r="A479" s="3" t="str">
        <f t="shared" si="20"/>
        <v>0036</v>
      </c>
      <c r="B479" s="3" t="s">
        <v>137</v>
      </c>
      <c r="C479" s="3" t="str">
        <f>"5RHRGE0"</f>
        <v>5RHRGE0</v>
      </c>
      <c r="D479" s="3" t="str">
        <f>"118"</f>
        <v>118</v>
      </c>
      <c r="E479" s="3" t="s">
        <v>13</v>
      </c>
      <c r="F479" s="3">
        <v>26</v>
      </c>
    </row>
    <row r="480" spans="1:6" x14ac:dyDescent="0.25">
      <c r="A480" s="3" t="str">
        <f t="shared" si="20"/>
        <v>0036</v>
      </c>
      <c r="B480" s="3" t="s">
        <v>137</v>
      </c>
      <c r="C480" s="3" t="str">
        <f>"5RHRSB0"</f>
        <v>5RHRSB0</v>
      </c>
      <c r="D480" s="3" t="str">
        <f>"119"</f>
        <v>119</v>
      </c>
      <c r="E480" s="3" t="s">
        <v>67</v>
      </c>
      <c r="F480" s="3">
        <v>17</v>
      </c>
    </row>
    <row r="481" spans="1:6" x14ac:dyDescent="0.25">
      <c r="A481" s="3" t="str">
        <f t="shared" si="20"/>
        <v>0036</v>
      </c>
      <c r="B481" s="3" t="s">
        <v>137</v>
      </c>
      <c r="C481" s="3" t="str">
        <f>"6RHRGE0"</f>
        <v>6RHRGE0</v>
      </c>
      <c r="D481" s="3" t="str">
        <f>"202"</f>
        <v>202</v>
      </c>
      <c r="E481" s="3" t="s">
        <v>14</v>
      </c>
      <c r="F481" s="3">
        <v>31</v>
      </c>
    </row>
    <row r="482" spans="1:6" x14ac:dyDescent="0.25">
      <c r="A482" s="3" t="str">
        <f t="shared" si="20"/>
        <v>0036</v>
      </c>
      <c r="B482" s="3" t="s">
        <v>137</v>
      </c>
      <c r="C482" s="3" t="str">
        <f>"6RHRGE0"</f>
        <v>6RHRGE0</v>
      </c>
      <c r="D482" s="3" t="str">
        <f>"204"</f>
        <v>204</v>
      </c>
      <c r="E482" s="3" t="s">
        <v>14</v>
      </c>
      <c r="F482" s="3">
        <v>28</v>
      </c>
    </row>
    <row r="483" spans="1:6" x14ac:dyDescent="0.25">
      <c r="A483" s="3" t="str">
        <f t="shared" si="20"/>
        <v>0036</v>
      </c>
      <c r="B483" s="3" t="s">
        <v>137</v>
      </c>
      <c r="C483" s="3" t="str">
        <f>"6RHRSB0"</f>
        <v>6RHRSB0</v>
      </c>
      <c r="D483" s="3" t="str">
        <f>"205"</f>
        <v>205</v>
      </c>
      <c r="E483" s="3" t="s">
        <v>68</v>
      </c>
      <c r="F483" s="3">
        <v>11</v>
      </c>
    </row>
    <row r="484" spans="1:6" x14ac:dyDescent="0.25">
      <c r="A484" s="3" t="str">
        <f t="shared" si="20"/>
        <v>0036</v>
      </c>
      <c r="B484" s="3" t="s">
        <v>137</v>
      </c>
      <c r="C484" s="3" t="str">
        <f>"KAHRDL1"</f>
        <v>KAHRDL1</v>
      </c>
      <c r="D484" s="3" t="str">
        <f>"1021"</f>
        <v>1021</v>
      </c>
      <c r="E484" s="3" t="s">
        <v>39</v>
      </c>
      <c r="F484" s="3">
        <v>28</v>
      </c>
    </row>
    <row r="485" spans="1:6" x14ac:dyDescent="0.25">
      <c r="A485" s="3" t="str">
        <f t="shared" si="20"/>
        <v>0036</v>
      </c>
      <c r="B485" s="3" t="s">
        <v>137</v>
      </c>
      <c r="C485" s="3" t="str">
        <f>"KAHRGE0"</f>
        <v>KAHRGE0</v>
      </c>
      <c r="D485" s="3" t="str">
        <f>"1031"</f>
        <v>1031</v>
      </c>
      <c r="E485" s="3" t="s">
        <v>15</v>
      </c>
      <c r="F485" s="3">
        <v>19</v>
      </c>
    </row>
    <row r="486" spans="1:6" x14ac:dyDescent="0.25">
      <c r="A486" s="3" t="str">
        <f t="shared" si="20"/>
        <v>0036</v>
      </c>
      <c r="B486" s="3" t="s">
        <v>137</v>
      </c>
      <c r="C486" s="3" t="str">
        <f>"KPHRDL1"</f>
        <v>KPHRDL1</v>
      </c>
      <c r="D486" s="3" t="str">
        <f>"1022"</f>
        <v>1022</v>
      </c>
      <c r="E486" s="3" t="s">
        <v>40</v>
      </c>
      <c r="F486" s="3">
        <v>25</v>
      </c>
    </row>
    <row r="487" spans="1:6" x14ac:dyDescent="0.25">
      <c r="A487" s="3" t="str">
        <f t="shared" ref="A487:A515" si="21">"0023"</f>
        <v>0023</v>
      </c>
      <c r="B487" s="3" t="s">
        <v>138</v>
      </c>
      <c r="C487" s="3" t="str">
        <f>"1MHRGE0"</f>
        <v>1MHRGE0</v>
      </c>
      <c r="D487" s="3" t="str">
        <f>"318"</f>
        <v>318</v>
      </c>
      <c r="E487" s="3" t="s">
        <v>44</v>
      </c>
      <c r="F487" s="3">
        <v>26</v>
      </c>
    </row>
    <row r="488" spans="1:6" x14ac:dyDescent="0.25">
      <c r="A488" s="3" t="str">
        <f t="shared" si="21"/>
        <v>0023</v>
      </c>
      <c r="B488" s="3" t="s">
        <v>138</v>
      </c>
      <c r="C488" s="3" t="str">
        <f>"1RHRES0"</f>
        <v>1RHRES0</v>
      </c>
      <c r="D488" s="3" t="str">
        <f>"118"</f>
        <v>118</v>
      </c>
      <c r="E488" s="3" t="s">
        <v>76</v>
      </c>
      <c r="F488" s="3">
        <v>21</v>
      </c>
    </row>
    <row r="489" spans="1:6" x14ac:dyDescent="0.25">
      <c r="A489" s="3" t="str">
        <f t="shared" si="21"/>
        <v>0023</v>
      </c>
      <c r="B489" s="3" t="s">
        <v>138</v>
      </c>
      <c r="C489" s="3" t="str">
        <f>"1RHRES0"</f>
        <v>1RHRES0</v>
      </c>
      <c r="D489" s="3" t="str">
        <f>"120"</f>
        <v>120</v>
      </c>
      <c r="E489" s="3" t="s">
        <v>76</v>
      </c>
      <c r="F489" s="3">
        <v>22</v>
      </c>
    </row>
    <row r="490" spans="1:6" x14ac:dyDescent="0.25">
      <c r="A490" s="3" t="str">
        <f t="shared" si="21"/>
        <v>0023</v>
      </c>
      <c r="B490" s="3" t="s">
        <v>138</v>
      </c>
      <c r="C490" s="3" t="str">
        <f>"1RHRES0"</f>
        <v>1RHRES0</v>
      </c>
      <c r="D490" s="3" t="str">
        <f>"121"</f>
        <v>121</v>
      </c>
      <c r="E490" s="3" t="s">
        <v>76</v>
      </c>
      <c r="F490" s="3">
        <v>21</v>
      </c>
    </row>
    <row r="491" spans="1:6" x14ac:dyDescent="0.25">
      <c r="A491" s="3" t="str">
        <f t="shared" si="21"/>
        <v>0023</v>
      </c>
      <c r="B491" s="3" t="s">
        <v>138</v>
      </c>
      <c r="C491" s="3" t="str">
        <f>"1RHRGE0"</f>
        <v>1RHRGE0</v>
      </c>
      <c r="D491" s="3" t="str">
        <f>"122"</f>
        <v>122</v>
      </c>
      <c r="E491" s="3" t="s">
        <v>9</v>
      </c>
      <c r="F491" s="3">
        <v>26</v>
      </c>
    </row>
    <row r="492" spans="1:6" x14ac:dyDescent="0.25">
      <c r="A492" s="3" t="str">
        <f t="shared" si="21"/>
        <v>0023</v>
      </c>
      <c r="B492" s="3" t="s">
        <v>138</v>
      </c>
      <c r="C492" s="3" t="str">
        <f>"1RHRGE0"</f>
        <v>1RHRGE0</v>
      </c>
      <c r="D492" s="3" t="str">
        <f>"317"</f>
        <v>317</v>
      </c>
      <c r="E492" s="3" t="s">
        <v>9</v>
      </c>
      <c r="F492" s="3">
        <v>27</v>
      </c>
    </row>
    <row r="493" spans="1:6" x14ac:dyDescent="0.25">
      <c r="A493" s="3" t="str">
        <f t="shared" si="21"/>
        <v>0023</v>
      </c>
      <c r="B493" s="3" t="s">
        <v>138</v>
      </c>
      <c r="C493" s="3" t="str">
        <f>"2MHRES0"</f>
        <v>2MHRES0</v>
      </c>
      <c r="D493" s="3" t="str">
        <f>"313"</f>
        <v>313</v>
      </c>
      <c r="E493" s="3" t="s">
        <v>77</v>
      </c>
      <c r="F493" s="3">
        <v>24</v>
      </c>
    </row>
    <row r="494" spans="1:6" x14ac:dyDescent="0.25">
      <c r="A494" s="3" t="str">
        <f t="shared" si="21"/>
        <v>0023</v>
      </c>
      <c r="B494" s="3" t="s">
        <v>138</v>
      </c>
      <c r="C494" s="3" t="str">
        <f>"2RHRES0"</f>
        <v>2RHRES0</v>
      </c>
      <c r="D494" s="3" t="str">
        <f>"316"</f>
        <v>316</v>
      </c>
      <c r="E494" s="3" t="s">
        <v>78</v>
      </c>
      <c r="F494" s="3">
        <v>26</v>
      </c>
    </row>
    <row r="495" spans="1:6" x14ac:dyDescent="0.25">
      <c r="A495" s="3" t="str">
        <f t="shared" si="21"/>
        <v>0023</v>
      </c>
      <c r="B495" s="3" t="s">
        <v>138</v>
      </c>
      <c r="C495" s="3" t="str">
        <f>"2RHRGE0"</f>
        <v>2RHRGE0</v>
      </c>
      <c r="D495" s="3" t="str">
        <f>"314"</f>
        <v>314</v>
      </c>
      <c r="E495" s="3" t="s">
        <v>10</v>
      </c>
      <c r="F495" s="3">
        <v>29</v>
      </c>
    </row>
    <row r="496" spans="1:6" x14ac:dyDescent="0.25">
      <c r="A496" s="3" t="str">
        <f t="shared" si="21"/>
        <v>0023</v>
      </c>
      <c r="B496" s="3" t="s">
        <v>138</v>
      </c>
      <c r="C496" s="3" t="str">
        <f>"2RHRGE0"</f>
        <v>2RHRGE0</v>
      </c>
      <c r="D496" s="3" t="str">
        <f>"315"</f>
        <v>315</v>
      </c>
      <c r="E496" s="3" t="s">
        <v>10</v>
      </c>
      <c r="F496" s="3">
        <v>29</v>
      </c>
    </row>
    <row r="497" spans="1:6" x14ac:dyDescent="0.25">
      <c r="A497" s="3" t="str">
        <f t="shared" si="21"/>
        <v>0023</v>
      </c>
      <c r="B497" s="3" t="s">
        <v>138</v>
      </c>
      <c r="C497" s="3" t="str">
        <f>"3MHRES0"</f>
        <v>3MHRES0</v>
      </c>
      <c r="D497" s="3" t="str">
        <f>"414"</f>
        <v>414</v>
      </c>
      <c r="E497" s="3" t="s">
        <v>79</v>
      </c>
      <c r="F497" s="3">
        <v>25</v>
      </c>
    </row>
    <row r="498" spans="1:6" x14ac:dyDescent="0.25">
      <c r="A498" s="3" t="str">
        <f t="shared" si="21"/>
        <v>0023</v>
      </c>
      <c r="B498" s="3" t="s">
        <v>138</v>
      </c>
      <c r="C498" s="3" t="str">
        <f>"3RHRGE0"</f>
        <v>3RHRGE0</v>
      </c>
      <c r="D498" s="3" t="str">
        <f>"415"</f>
        <v>415</v>
      </c>
      <c r="E498" s="3" t="s">
        <v>11</v>
      </c>
      <c r="F498" s="3">
        <v>23</v>
      </c>
    </row>
    <row r="499" spans="1:6" x14ac:dyDescent="0.25">
      <c r="A499" s="3" t="str">
        <f t="shared" si="21"/>
        <v>0023</v>
      </c>
      <c r="B499" s="3" t="s">
        <v>138</v>
      </c>
      <c r="C499" s="3" t="str">
        <f>"3RHRGE0"</f>
        <v>3RHRGE0</v>
      </c>
      <c r="D499" s="3" t="str">
        <f>"418"</f>
        <v>418</v>
      </c>
      <c r="E499" s="3" t="s">
        <v>11</v>
      </c>
      <c r="F499" s="3">
        <v>24</v>
      </c>
    </row>
    <row r="500" spans="1:6" x14ac:dyDescent="0.25">
      <c r="A500" s="3" t="str">
        <f t="shared" si="21"/>
        <v>0023</v>
      </c>
      <c r="B500" s="3" t="s">
        <v>138</v>
      </c>
      <c r="C500" s="3" t="str">
        <f>"3RHRGE0"</f>
        <v>3RHRGE0</v>
      </c>
      <c r="D500" s="3" t="str">
        <f>"419"</f>
        <v>419</v>
      </c>
      <c r="E500" s="3" t="s">
        <v>11</v>
      </c>
      <c r="F500" s="3">
        <v>24</v>
      </c>
    </row>
    <row r="501" spans="1:6" x14ac:dyDescent="0.25">
      <c r="A501" s="3" t="str">
        <f t="shared" si="21"/>
        <v>0023</v>
      </c>
      <c r="B501" s="3" t="s">
        <v>138</v>
      </c>
      <c r="C501" s="3" t="str">
        <f>"4MHRN2N"</f>
        <v>4MHRN2N</v>
      </c>
      <c r="D501" s="3" t="str">
        <f>"510"</f>
        <v>510</v>
      </c>
      <c r="E501" s="3" t="s">
        <v>18</v>
      </c>
      <c r="F501" s="3">
        <v>7</v>
      </c>
    </row>
    <row r="502" spans="1:6" x14ac:dyDescent="0.25">
      <c r="A502" s="3" t="str">
        <f t="shared" si="21"/>
        <v>0023</v>
      </c>
      <c r="B502" s="3" t="s">
        <v>138</v>
      </c>
      <c r="C502" s="3" t="str">
        <f>"4RHRGE0"</f>
        <v>4RHRGE0</v>
      </c>
      <c r="D502" s="3" t="str">
        <f>"416"</f>
        <v>416</v>
      </c>
      <c r="E502" s="3" t="s">
        <v>12</v>
      </c>
      <c r="F502" s="3">
        <v>30</v>
      </c>
    </row>
    <row r="503" spans="1:6" x14ac:dyDescent="0.25">
      <c r="A503" s="3" t="str">
        <f t="shared" si="21"/>
        <v>0023</v>
      </c>
      <c r="B503" s="3" t="s">
        <v>138</v>
      </c>
      <c r="C503" s="3" t="str">
        <f>"4RHRGE0"</f>
        <v>4RHRGE0</v>
      </c>
      <c r="D503" s="3" t="str">
        <f>"417"</f>
        <v>417</v>
      </c>
      <c r="E503" s="3" t="s">
        <v>12</v>
      </c>
      <c r="F503" s="3">
        <v>29</v>
      </c>
    </row>
    <row r="504" spans="1:6" x14ac:dyDescent="0.25">
      <c r="A504" s="3" t="str">
        <f t="shared" si="21"/>
        <v>0023</v>
      </c>
      <c r="B504" s="3" t="s">
        <v>138</v>
      </c>
      <c r="C504" s="3" t="str">
        <f>"5MHRES0"</f>
        <v>5MHRES0</v>
      </c>
      <c r="D504" s="3" t="str">
        <f>"217"</f>
        <v>217</v>
      </c>
      <c r="E504" s="3" t="s">
        <v>80</v>
      </c>
      <c r="F504" s="3">
        <v>21</v>
      </c>
    </row>
    <row r="505" spans="1:6" x14ac:dyDescent="0.25">
      <c r="A505" s="3" t="str">
        <f t="shared" si="21"/>
        <v>0023</v>
      </c>
      <c r="B505" s="3" t="s">
        <v>138</v>
      </c>
      <c r="C505" s="3" t="str">
        <f>"5RHRGE0"</f>
        <v>5RHRGE0</v>
      </c>
      <c r="D505" s="3" t="str">
        <f>"218"</f>
        <v>218</v>
      </c>
      <c r="E505" s="3" t="s">
        <v>13</v>
      </c>
      <c r="F505" s="3">
        <v>22</v>
      </c>
    </row>
    <row r="506" spans="1:6" x14ac:dyDescent="0.25">
      <c r="A506" s="3" t="str">
        <f t="shared" si="21"/>
        <v>0023</v>
      </c>
      <c r="B506" s="3" t="s">
        <v>138</v>
      </c>
      <c r="C506" s="3" t="str">
        <f>"5RHRGE0"</f>
        <v>5RHRGE0</v>
      </c>
      <c r="D506" s="3" t="str">
        <f>"221"</f>
        <v>221</v>
      </c>
      <c r="E506" s="3" t="s">
        <v>13</v>
      </c>
      <c r="F506" s="3">
        <v>23</v>
      </c>
    </row>
    <row r="507" spans="1:6" x14ac:dyDescent="0.25">
      <c r="A507" s="3" t="str">
        <f t="shared" si="21"/>
        <v>0023</v>
      </c>
      <c r="B507" s="3" t="s">
        <v>138</v>
      </c>
      <c r="C507" s="3" t="str">
        <f>"6RHRGE0"</f>
        <v>6RHRGE0</v>
      </c>
      <c r="D507" s="3" t="str">
        <f>"219"</f>
        <v>219</v>
      </c>
      <c r="E507" s="3" t="s">
        <v>14</v>
      </c>
      <c r="F507" s="3">
        <v>25</v>
      </c>
    </row>
    <row r="508" spans="1:6" x14ac:dyDescent="0.25">
      <c r="A508" s="3" t="str">
        <f t="shared" si="21"/>
        <v>0023</v>
      </c>
      <c r="B508" s="3" t="s">
        <v>138</v>
      </c>
      <c r="C508" s="3" t="str">
        <f>"6RHRGE0"</f>
        <v>6RHRGE0</v>
      </c>
      <c r="D508" s="3" t="str">
        <f>"220"</f>
        <v>220</v>
      </c>
      <c r="E508" s="3" t="s">
        <v>14</v>
      </c>
      <c r="F508" s="3">
        <v>23</v>
      </c>
    </row>
    <row r="509" spans="1:6" x14ac:dyDescent="0.25">
      <c r="A509" s="3" t="str">
        <f t="shared" si="21"/>
        <v>0023</v>
      </c>
      <c r="B509" s="3" t="s">
        <v>138</v>
      </c>
      <c r="C509" s="3" t="str">
        <f>"KAHRES0"</f>
        <v>KAHRES0</v>
      </c>
      <c r="D509" s="3" t="str">
        <f>"5131"</f>
        <v>5131</v>
      </c>
      <c r="E509" s="3" t="s">
        <v>81</v>
      </c>
      <c r="F509" s="3">
        <v>22</v>
      </c>
    </row>
    <row r="510" spans="1:6" x14ac:dyDescent="0.25">
      <c r="A510" s="3" t="str">
        <f t="shared" si="21"/>
        <v>0023</v>
      </c>
      <c r="B510" s="3" t="s">
        <v>138</v>
      </c>
      <c r="C510" s="3" t="str">
        <f>"KAHRGE0"</f>
        <v>KAHRGE0</v>
      </c>
      <c r="D510" s="3" t="str">
        <f>"119"</f>
        <v>119</v>
      </c>
      <c r="E510" s="3" t="s">
        <v>15</v>
      </c>
      <c r="F510" s="3">
        <v>18</v>
      </c>
    </row>
    <row r="511" spans="1:6" x14ac:dyDescent="0.25">
      <c r="A511" s="3" t="str">
        <f t="shared" si="21"/>
        <v>0023</v>
      </c>
      <c r="B511" s="3" t="s">
        <v>138</v>
      </c>
      <c r="C511" s="3" t="str">
        <f>"KAHRGE0"</f>
        <v>KAHRGE0</v>
      </c>
      <c r="D511" s="3" t="str">
        <f>"5091"</f>
        <v>5091</v>
      </c>
      <c r="E511" s="3" t="s">
        <v>15</v>
      </c>
      <c r="F511" s="3">
        <v>21</v>
      </c>
    </row>
    <row r="512" spans="1:6" x14ac:dyDescent="0.25">
      <c r="A512" s="3" t="str">
        <f t="shared" si="21"/>
        <v>0023</v>
      </c>
      <c r="B512" s="3" t="s">
        <v>138</v>
      </c>
      <c r="C512" s="3" t="str">
        <f>"KMHRN2P"</f>
        <v>KMHRN2P</v>
      </c>
      <c r="D512" s="3" t="str">
        <f>"508"</f>
        <v>508</v>
      </c>
      <c r="E512" s="3" t="s">
        <v>19</v>
      </c>
      <c r="F512" s="3">
        <v>7</v>
      </c>
    </row>
    <row r="513" spans="1:6" x14ac:dyDescent="0.25">
      <c r="A513" s="3" t="str">
        <f t="shared" si="21"/>
        <v>0023</v>
      </c>
      <c r="B513" s="3" t="s">
        <v>138</v>
      </c>
      <c r="C513" s="3" t="str">
        <f>"KPHRES0"</f>
        <v>KPHRES0</v>
      </c>
      <c r="D513" s="3" t="str">
        <f>"119"</f>
        <v>119</v>
      </c>
      <c r="E513" s="3" t="s">
        <v>82</v>
      </c>
      <c r="F513" s="3">
        <v>22</v>
      </c>
    </row>
    <row r="514" spans="1:6" x14ac:dyDescent="0.25">
      <c r="A514" s="3" t="str">
        <f t="shared" si="21"/>
        <v>0023</v>
      </c>
      <c r="B514" s="3" t="s">
        <v>138</v>
      </c>
      <c r="C514" s="3" t="str">
        <f>"KPHRES0"</f>
        <v>KPHRES0</v>
      </c>
      <c r="D514" s="3" t="str">
        <f>"5132"</f>
        <v>5132</v>
      </c>
      <c r="E514" s="3" t="s">
        <v>82</v>
      </c>
      <c r="F514" s="3">
        <v>21</v>
      </c>
    </row>
    <row r="515" spans="1:6" x14ac:dyDescent="0.25">
      <c r="A515" s="3" t="str">
        <f t="shared" si="21"/>
        <v>0023</v>
      </c>
      <c r="B515" s="3" t="s">
        <v>138</v>
      </c>
      <c r="C515" s="3" t="str">
        <f>"KPHRGE0"</f>
        <v>KPHRGE0</v>
      </c>
      <c r="D515" s="3" t="str">
        <f>"5092"</f>
        <v>5092</v>
      </c>
      <c r="E515" s="3" t="s">
        <v>16</v>
      </c>
      <c r="F515" s="3">
        <v>24</v>
      </c>
    </row>
    <row r="516" spans="1:6" x14ac:dyDescent="0.25">
      <c r="A516" s="3" t="str">
        <f t="shared" ref="A516:A542" si="22">"0025"</f>
        <v>0025</v>
      </c>
      <c r="B516" s="3" t="s">
        <v>139</v>
      </c>
      <c r="C516" s="3" t="str">
        <f>"1MHRDL1"</f>
        <v>1MHRDL1</v>
      </c>
      <c r="D516" s="3" t="str">
        <f>"131"</f>
        <v>131</v>
      </c>
      <c r="E516" s="3" t="s">
        <v>31</v>
      </c>
      <c r="F516" s="3">
        <v>20</v>
      </c>
    </row>
    <row r="517" spans="1:6" x14ac:dyDescent="0.25">
      <c r="A517" s="3" t="str">
        <f t="shared" si="22"/>
        <v>0025</v>
      </c>
      <c r="B517" s="3" t="s">
        <v>139</v>
      </c>
      <c r="C517" s="3" t="str">
        <f>"1RHRDL1"</f>
        <v>1RHRDL1</v>
      </c>
      <c r="D517" s="3" t="str">
        <f>"127"</f>
        <v>127</v>
      </c>
      <c r="E517" s="3" t="s">
        <v>21</v>
      </c>
      <c r="F517" s="3">
        <v>17</v>
      </c>
    </row>
    <row r="518" spans="1:6" x14ac:dyDescent="0.25">
      <c r="A518" s="3" t="str">
        <f t="shared" si="22"/>
        <v>0025</v>
      </c>
      <c r="B518" s="3" t="s">
        <v>139</v>
      </c>
      <c r="C518" s="3" t="str">
        <f>"1RHRDL1"</f>
        <v>1RHRDL1</v>
      </c>
      <c r="D518" s="3" t="str">
        <f>"128"</f>
        <v>128</v>
      </c>
      <c r="E518" s="3" t="s">
        <v>21</v>
      </c>
      <c r="F518" s="3">
        <v>19</v>
      </c>
    </row>
    <row r="519" spans="1:6" x14ac:dyDescent="0.25">
      <c r="A519" s="3" t="str">
        <f t="shared" si="22"/>
        <v>0025</v>
      </c>
      <c r="B519" s="3" t="s">
        <v>139</v>
      </c>
      <c r="C519" s="3" t="str">
        <f>"1RHRGE0"</f>
        <v>1RHRGE0</v>
      </c>
      <c r="D519" s="3" t="str">
        <f>"126"</f>
        <v>126</v>
      </c>
      <c r="E519" s="3" t="s">
        <v>9</v>
      </c>
      <c r="F519" s="3">
        <v>24</v>
      </c>
    </row>
    <row r="520" spans="1:6" x14ac:dyDescent="0.25">
      <c r="A520" s="3" t="str">
        <f t="shared" si="22"/>
        <v>0025</v>
      </c>
      <c r="B520" s="3" t="s">
        <v>139</v>
      </c>
      <c r="C520" s="3" t="str">
        <f>"1RHRGE0"</f>
        <v>1RHRGE0</v>
      </c>
      <c r="D520" s="3" t="str">
        <f>"129"</f>
        <v>129</v>
      </c>
      <c r="E520" s="3" t="s">
        <v>9</v>
      </c>
      <c r="F520" s="3">
        <v>24</v>
      </c>
    </row>
    <row r="521" spans="1:6" x14ac:dyDescent="0.25">
      <c r="A521" s="3" t="str">
        <f t="shared" si="22"/>
        <v>0025</v>
      </c>
      <c r="B521" s="3" t="s">
        <v>139</v>
      </c>
      <c r="C521" s="3" t="str">
        <f>"2RHRDL1"</f>
        <v>2RHRDL1</v>
      </c>
      <c r="D521" s="3" t="str">
        <f>"134"</f>
        <v>134</v>
      </c>
      <c r="E521" s="3" t="s">
        <v>23</v>
      </c>
      <c r="F521" s="3">
        <v>21</v>
      </c>
    </row>
    <row r="522" spans="1:6" x14ac:dyDescent="0.25">
      <c r="A522" s="3" t="str">
        <f t="shared" si="22"/>
        <v>0025</v>
      </c>
      <c r="B522" s="3" t="s">
        <v>139</v>
      </c>
      <c r="C522" s="3" t="str">
        <f>"2RHRDL1"</f>
        <v>2RHRDL1</v>
      </c>
      <c r="D522" s="3" t="str">
        <f>"135"</f>
        <v>135</v>
      </c>
      <c r="E522" s="3" t="s">
        <v>23</v>
      </c>
      <c r="F522" s="3">
        <v>21</v>
      </c>
    </row>
    <row r="523" spans="1:6" x14ac:dyDescent="0.25">
      <c r="A523" s="3" t="str">
        <f t="shared" si="22"/>
        <v>0025</v>
      </c>
      <c r="B523" s="3" t="s">
        <v>139</v>
      </c>
      <c r="C523" s="3" t="str">
        <f>"2RHRGE0"</f>
        <v>2RHRGE0</v>
      </c>
      <c r="D523" s="3" t="str">
        <f>"132"</f>
        <v>132</v>
      </c>
      <c r="E523" s="3" t="s">
        <v>10</v>
      </c>
      <c r="F523" s="3">
        <v>29</v>
      </c>
    </row>
    <row r="524" spans="1:6" x14ac:dyDescent="0.25">
      <c r="A524" s="3" t="str">
        <f t="shared" si="22"/>
        <v>0025</v>
      </c>
      <c r="B524" s="3" t="s">
        <v>139</v>
      </c>
      <c r="C524" s="3" t="str">
        <f>"2RHRGE0"</f>
        <v>2RHRGE0</v>
      </c>
      <c r="D524" s="3" t="str">
        <f>"133"</f>
        <v>133</v>
      </c>
      <c r="E524" s="3" t="s">
        <v>10</v>
      </c>
      <c r="F524" s="3">
        <v>30</v>
      </c>
    </row>
    <row r="525" spans="1:6" x14ac:dyDescent="0.25">
      <c r="A525" s="3" t="str">
        <f t="shared" si="22"/>
        <v>0025</v>
      </c>
      <c r="B525" s="3" t="s">
        <v>139</v>
      </c>
      <c r="C525" s="3" t="str">
        <f>"3MHRDL1"</f>
        <v>3MHRDL1</v>
      </c>
      <c r="D525" s="3" t="str">
        <f>"231"</f>
        <v>231</v>
      </c>
      <c r="E525" s="3" t="s">
        <v>65</v>
      </c>
      <c r="F525" s="3">
        <v>24</v>
      </c>
    </row>
    <row r="526" spans="1:6" x14ac:dyDescent="0.25">
      <c r="A526" s="3" t="str">
        <f t="shared" si="22"/>
        <v>0025</v>
      </c>
      <c r="B526" s="3" t="s">
        <v>139</v>
      </c>
      <c r="C526" s="3" t="str">
        <f>"3MHRGE0"</f>
        <v>3MHRGE0</v>
      </c>
      <c r="D526" s="3" t="str">
        <f>"230"</f>
        <v>230</v>
      </c>
      <c r="E526" s="3" t="s">
        <v>33</v>
      </c>
      <c r="F526" s="3">
        <v>25</v>
      </c>
    </row>
    <row r="527" spans="1:6" x14ac:dyDescent="0.25">
      <c r="A527" s="3" t="str">
        <f t="shared" si="22"/>
        <v>0025</v>
      </c>
      <c r="B527" s="3" t="s">
        <v>139</v>
      </c>
      <c r="C527" s="3" t="str">
        <f>"3RHRDL1"</f>
        <v>3RHRDL1</v>
      </c>
      <c r="D527" s="3" t="str">
        <f>"209"</f>
        <v>209</v>
      </c>
      <c r="E527" s="3" t="s">
        <v>24</v>
      </c>
      <c r="F527" s="3">
        <v>21</v>
      </c>
    </row>
    <row r="528" spans="1:6" x14ac:dyDescent="0.25">
      <c r="A528" s="3" t="str">
        <f t="shared" si="22"/>
        <v>0025</v>
      </c>
      <c r="B528" s="3" t="s">
        <v>139</v>
      </c>
      <c r="C528" s="3" t="str">
        <f>"3RHRGE0"</f>
        <v>3RHRGE0</v>
      </c>
      <c r="D528" s="3" t="str">
        <f>"208"</f>
        <v>208</v>
      </c>
      <c r="E528" s="3" t="s">
        <v>11</v>
      </c>
      <c r="F528" s="3">
        <v>29</v>
      </c>
    </row>
    <row r="529" spans="1:6" x14ac:dyDescent="0.25">
      <c r="A529" s="3" t="str">
        <f t="shared" si="22"/>
        <v>0025</v>
      </c>
      <c r="B529" s="3" t="s">
        <v>139</v>
      </c>
      <c r="C529" s="3" t="str">
        <f>"3RHRGE0"</f>
        <v>3RHRGE0</v>
      </c>
      <c r="D529" s="3" t="str">
        <f>"210"</f>
        <v>210</v>
      </c>
      <c r="E529" s="3" t="s">
        <v>11</v>
      </c>
      <c r="F529" s="3">
        <v>28</v>
      </c>
    </row>
    <row r="530" spans="1:6" x14ac:dyDescent="0.25">
      <c r="A530" s="3" t="str">
        <f t="shared" si="22"/>
        <v>0025</v>
      </c>
      <c r="B530" s="3" t="s">
        <v>139</v>
      </c>
      <c r="C530" s="3" t="str">
        <f>"4RHRDL1"</f>
        <v>4RHRDL1</v>
      </c>
      <c r="D530" s="3" t="str">
        <f>"232"</f>
        <v>232</v>
      </c>
      <c r="E530" s="3" t="s">
        <v>25</v>
      </c>
      <c r="F530" s="3">
        <v>27</v>
      </c>
    </row>
    <row r="531" spans="1:6" x14ac:dyDescent="0.25">
      <c r="A531" s="3" t="str">
        <f t="shared" si="22"/>
        <v>0025</v>
      </c>
      <c r="B531" s="3" t="s">
        <v>139</v>
      </c>
      <c r="C531" s="3" t="str">
        <f>"4RHRGE0"</f>
        <v>4RHRGE0</v>
      </c>
      <c r="D531" s="3" t="str">
        <f>"233"</f>
        <v>233</v>
      </c>
      <c r="E531" s="3" t="s">
        <v>12</v>
      </c>
      <c r="F531" s="3">
        <v>27</v>
      </c>
    </row>
    <row r="532" spans="1:6" x14ac:dyDescent="0.25">
      <c r="A532" s="3" t="str">
        <f t="shared" si="22"/>
        <v>0025</v>
      </c>
      <c r="B532" s="3" t="s">
        <v>139</v>
      </c>
      <c r="C532" s="3" t="str">
        <f>"4RHRGE0"</f>
        <v>4RHRGE0</v>
      </c>
      <c r="D532" s="3" t="str">
        <f>"234"</f>
        <v>234</v>
      </c>
      <c r="E532" s="3" t="s">
        <v>12</v>
      </c>
      <c r="F532" s="3">
        <v>26</v>
      </c>
    </row>
    <row r="533" spans="1:6" x14ac:dyDescent="0.25">
      <c r="A533" s="3" t="str">
        <f t="shared" si="22"/>
        <v>0025</v>
      </c>
      <c r="B533" s="3" t="s">
        <v>139</v>
      </c>
      <c r="C533" s="3" t="str">
        <f>"5MHRGE0"</f>
        <v>5MHRGE0</v>
      </c>
      <c r="D533" s="3" t="str">
        <f>"226"</f>
        <v>226</v>
      </c>
      <c r="E533" s="3" t="s">
        <v>26</v>
      </c>
      <c r="F533" s="3">
        <v>30</v>
      </c>
    </row>
    <row r="534" spans="1:6" x14ac:dyDescent="0.25">
      <c r="A534" s="3" t="str">
        <f t="shared" si="22"/>
        <v>0025</v>
      </c>
      <c r="B534" s="3" t="s">
        <v>139</v>
      </c>
      <c r="C534" s="3" t="str">
        <f>"5MHRSB0"</f>
        <v>5MHRSB0</v>
      </c>
      <c r="D534" s="3" t="str">
        <f>"225"</f>
        <v>225</v>
      </c>
      <c r="E534" s="3" t="s">
        <v>27</v>
      </c>
      <c r="F534" s="3">
        <v>20</v>
      </c>
    </row>
    <row r="535" spans="1:6" x14ac:dyDescent="0.25">
      <c r="A535" s="3" t="str">
        <f t="shared" si="22"/>
        <v>0025</v>
      </c>
      <c r="B535" s="3" t="s">
        <v>139</v>
      </c>
      <c r="C535" s="3" t="str">
        <f>"5RHRGE0"</f>
        <v>5RHRGE0</v>
      </c>
      <c r="D535" s="3" t="str">
        <f>"227"</f>
        <v>227</v>
      </c>
      <c r="E535" s="3" t="s">
        <v>13</v>
      </c>
      <c r="F535" s="3">
        <v>30</v>
      </c>
    </row>
    <row r="536" spans="1:6" x14ac:dyDescent="0.25">
      <c r="A536" s="3" t="str">
        <f t="shared" si="22"/>
        <v>0025</v>
      </c>
      <c r="B536" s="3" t="s">
        <v>139</v>
      </c>
      <c r="C536" s="3" t="str">
        <f>"5RHRGE0"</f>
        <v>5RHRGE0</v>
      </c>
      <c r="D536" s="3" t="str">
        <f>"228"</f>
        <v>228</v>
      </c>
      <c r="E536" s="3" t="s">
        <v>13</v>
      </c>
      <c r="F536" s="3">
        <v>32</v>
      </c>
    </row>
    <row r="537" spans="1:6" x14ac:dyDescent="0.25">
      <c r="A537" s="3" t="str">
        <f t="shared" si="22"/>
        <v>0025</v>
      </c>
      <c r="B537" s="3" t="s">
        <v>139</v>
      </c>
      <c r="C537" s="3" t="str">
        <f>"6RHRGE0"</f>
        <v>6RHRGE0</v>
      </c>
      <c r="D537" s="3" t="str">
        <f>"1"</f>
        <v>1</v>
      </c>
      <c r="E537" s="3" t="s">
        <v>14</v>
      </c>
      <c r="F537" s="3">
        <v>31</v>
      </c>
    </row>
    <row r="538" spans="1:6" x14ac:dyDescent="0.25">
      <c r="A538" s="3" t="str">
        <f t="shared" si="22"/>
        <v>0025</v>
      </c>
      <c r="B538" s="3" t="s">
        <v>139</v>
      </c>
      <c r="C538" s="3" t="str">
        <f>"6RHRGE0"</f>
        <v>6RHRGE0</v>
      </c>
      <c r="D538" s="3" t="str">
        <f>"2"</f>
        <v>2</v>
      </c>
      <c r="E538" s="3" t="s">
        <v>14</v>
      </c>
      <c r="F538" s="3">
        <v>31</v>
      </c>
    </row>
    <row r="539" spans="1:6" x14ac:dyDescent="0.25">
      <c r="A539" s="3" t="str">
        <f t="shared" si="22"/>
        <v>0025</v>
      </c>
      <c r="B539" s="3" t="s">
        <v>139</v>
      </c>
      <c r="C539" s="3" t="str">
        <f>"KAHRDL1"</f>
        <v>KAHRDL1</v>
      </c>
      <c r="D539" s="3" t="str">
        <f>"1141"</f>
        <v>1141</v>
      </c>
      <c r="E539" s="3" t="s">
        <v>39</v>
      </c>
      <c r="F539" s="3">
        <v>14</v>
      </c>
    </row>
    <row r="540" spans="1:6" x14ac:dyDescent="0.25">
      <c r="A540" s="3" t="str">
        <f t="shared" si="22"/>
        <v>0025</v>
      </c>
      <c r="B540" s="3" t="s">
        <v>139</v>
      </c>
      <c r="C540" s="3" t="str">
        <f>"KAHRGE0"</f>
        <v>KAHRGE0</v>
      </c>
      <c r="D540" s="3" t="str">
        <f>"1081"</f>
        <v>1081</v>
      </c>
      <c r="E540" s="3" t="s">
        <v>15</v>
      </c>
      <c r="F540" s="3">
        <v>20</v>
      </c>
    </row>
    <row r="541" spans="1:6" x14ac:dyDescent="0.25">
      <c r="A541" s="3" t="str">
        <f t="shared" si="22"/>
        <v>0025</v>
      </c>
      <c r="B541" s="3" t="s">
        <v>139</v>
      </c>
      <c r="C541" s="3" t="str">
        <f>"KPHRDL2"</f>
        <v>KPHRDL2</v>
      </c>
      <c r="D541" s="3" t="str">
        <f>"114"</f>
        <v>114</v>
      </c>
      <c r="E541" s="3" t="s">
        <v>29</v>
      </c>
      <c r="F541" s="3">
        <v>14</v>
      </c>
    </row>
    <row r="542" spans="1:6" x14ac:dyDescent="0.25">
      <c r="A542" s="3" t="str">
        <f t="shared" si="22"/>
        <v>0025</v>
      </c>
      <c r="B542" s="3" t="s">
        <v>139</v>
      </c>
      <c r="C542" s="3" t="str">
        <f>"KPHRGE0"</f>
        <v>KPHRGE0</v>
      </c>
      <c r="D542" s="3" t="str">
        <f>"1082"</f>
        <v>1082</v>
      </c>
      <c r="E542" s="3" t="s">
        <v>16</v>
      </c>
      <c r="F542" s="3">
        <v>20</v>
      </c>
    </row>
    <row r="543" spans="1:6" x14ac:dyDescent="0.25">
      <c r="A543" s="3" t="str">
        <f t="shared" ref="A543:A572" si="23">"0038"</f>
        <v>0038</v>
      </c>
      <c r="B543" s="3" t="s">
        <v>140</v>
      </c>
      <c r="C543" s="3" t="str">
        <f>"1MHRGE0"</f>
        <v>1MHRGE0</v>
      </c>
      <c r="D543" s="3" t="str">
        <f>"3101"</f>
        <v>3101</v>
      </c>
      <c r="E543" s="3" t="s">
        <v>44</v>
      </c>
      <c r="F543" s="3">
        <v>21</v>
      </c>
    </row>
    <row r="544" spans="1:6" x14ac:dyDescent="0.25">
      <c r="A544" s="3" t="str">
        <f t="shared" si="23"/>
        <v>0038</v>
      </c>
      <c r="B544" s="3" t="s">
        <v>140</v>
      </c>
      <c r="C544" s="3" t="str">
        <f>"1RHRDL1"</f>
        <v>1RHRDL1</v>
      </c>
      <c r="D544" s="3" t="str">
        <f>"2112"</f>
        <v>2112</v>
      </c>
      <c r="E544" s="3" t="s">
        <v>21</v>
      </c>
      <c r="F544" s="3">
        <v>30</v>
      </c>
    </row>
    <row r="545" spans="1:6" x14ac:dyDescent="0.25">
      <c r="A545" s="3" t="str">
        <f t="shared" si="23"/>
        <v>0038</v>
      </c>
      <c r="B545" s="3" t="s">
        <v>140</v>
      </c>
      <c r="C545" s="3" t="str">
        <f>"1RHRDL1"</f>
        <v>1RHRDL1</v>
      </c>
      <c r="D545" s="3" t="str">
        <f>"2114"</f>
        <v>2114</v>
      </c>
      <c r="E545" s="3" t="s">
        <v>21</v>
      </c>
      <c r="F545" s="3">
        <v>28</v>
      </c>
    </row>
    <row r="546" spans="1:6" x14ac:dyDescent="0.25">
      <c r="A546" s="3" t="str">
        <f t="shared" si="23"/>
        <v>0038</v>
      </c>
      <c r="B546" s="3" t="s">
        <v>140</v>
      </c>
      <c r="C546" s="3" t="str">
        <f>"1RHRDL2"</f>
        <v>1RHRDL2</v>
      </c>
      <c r="D546" s="3" t="str">
        <f>"2102"</f>
        <v>2102</v>
      </c>
      <c r="E546" s="3" t="s">
        <v>22</v>
      </c>
      <c r="F546" s="3">
        <v>19</v>
      </c>
    </row>
    <row r="547" spans="1:6" x14ac:dyDescent="0.25">
      <c r="A547" s="3" t="str">
        <f t="shared" si="23"/>
        <v>0038</v>
      </c>
      <c r="B547" s="3" t="s">
        <v>140</v>
      </c>
      <c r="C547" s="3" t="str">
        <f>"1RHRGE0"</f>
        <v>1RHRGE0</v>
      </c>
      <c r="D547" s="3" t="str">
        <f>"2113"</f>
        <v>2113</v>
      </c>
      <c r="E547" s="3" t="s">
        <v>9</v>
      </c>
      <c r="F547" s="3">
        <v>21</v>
      </c>
    </row>
    <row r="548" spans="1:6" x14ac:dyDescent="0.25">
      <c r="A548" s="3" t="str">
        <f t="shared" si="23"/>
        <v>0038</v>
      </c>
      <c r="B548" s="3" t="s">
        <v>140</v>
      </c>
      <c r="C548" s="3" t="str">
        <f>"2RHRDL1"</f>
        <v>2RHRDL1</v>
      </c>
      <c r="D548" s="3" t="str">
        <f>"2103"</f>
        <v>2103</v>
      </c>
      <c r="E548" s="3" t="s">
        <v>23</v>
      </c>
      <c r="F548" s="3">
        <v>26</v>
      </c>
    </row>
    <row r="549" spans="1:6" x14ac:dyDescent="0.25">
      <c r="A549" s="3" t="str">
        <f t="shared" si="23"/>
        <v>0038</v>
      </c>
      <c r="B549" s="3" t="s">
        <v>140</v>
      </c>
      <c r="C549" s="3" t="str">
        <f>"2RHRDL1"</f>
        <v>2RHRDL1</v>
      </c>
      <c r="D549" s="3" t="str">
        <f>"2104"</f>
        <v>2104</v>
      </c>
      <c r="E549" s="3" t="s">
        <v>23</v>
      </c>
      <c r="F549" s="3">
        <v>27</v>
      </c>
    </row>
    <row r="550" spans="1:6" x14ac:dyDescent="0.25">
      <c r="A550" s="3" t="str">
        <f t="shared" si="23"/>
        <v>0038</v>
      </c>
      <c r="B550" s="3" t="s">
        <v>140</v>
      </c>
      <c r="C550" s="3" t="str">
        <f>"2RHRDL1"</f>
        <v>2RHRDL1</v>
      </c>
      <c r="D550" s="3" t="str">
        <f>"2105"</f>
        <v>2105</v>
      </c>
      <c r="E550" s="3" t="s">
        <v>23</v>
      </c>
      <c r="F550" s="3">
        <v>26</v>
      </c>
    </row>
    <row r="551" spans="1:6" x14ac:dyDescent="0.25">
      <c r="A551" s="3" t="str">
        <f t="shared" si="23"/>
        <v>0038</v>
      </c>
      <c r="B551" s="3" t="s">
        <v>140</v>
      </c>
      <c r="C551" s="3" t="str">
        <f>"2RHRGE0"</f>
        <v>2RHRGE0</v>
      </c>
      <c r="D551" s="3" t="str">
        <f>"2104"</f>
        <v>2104</v>
      </c>
      <c r="E551" s="3" t="s">
        <v>10</v>
      </c>
      <c r="F551" s="3">
        <v>23</v>
      </c>
    </row>
    <row r="552" spans="1:6" x14ac:dyDescent="0.25">
      <c r="A552" s="3" t="str">
        <f t="shared" si="23"/>
        <v>0038</v>
      </c>
      <c r="B552" s="3" t="s">
        <v>140</v>
      </c>
      <c r="C552" s="3" t="str">
        <f>"3MHRDL1"</f>
        <v>3MHRDL1</v>
      </c>
      <c r="D552" s="3" t="str">
        <f>"3170"</f>
        <v>3170</v>
      </c>
      <c r="E552" s="3" t="s">
        <v>65</v>
      </c>
      <c r="F552" s="3">
        <v>23</v>
      </c>
    </row>
    <row r="553" spans="1:6" x14ac:dyDescent="0.25">
      <c r="A553" s="3" t="str">
        <f t="shared" si="23"/>
        <v>0038</v>
      </c>
      <c r="B553" s="3" t="s">
        <v>140</v>
      </c>
      <c r="C553" s="3" t="str">
        <f>"3MHRGE0"</f>
        <v>3MHRGE0</v>
      </c>
      <c r="D553" s="3" t="str">
        <f>"3148"</f>
        <v>3148</v>
      </c>
      <c r="E553" s="3" t="s">
        <v>33</v>
      </c>
      <c r="F553" s="3">
        <v>23</v>
      </c>
    </row>
    <row r="554" spans="1:6" x14ac:dyDescent="0.25">
      <c r="A554" s="3" t="str">
        <f t="shared" si="23"/>
        <v>0038</v>
      </c>
      <c r="B554" s="3" t="s">
        <v>140</v>
      </c>
      <c r="C554" s="3" t="str">
        <f>"3RHRDL1"</f>
        <v>3RHRDL1</v>
      </c>
      <c r="D554" s="3" t="str">
        <f>"3115"</f>
        <v>3115</v>
      </c>
      <c r="E554" s="3" t="s">
        <v>24</v>
      </c>
      <c r="F554" s="3">
        <v>26</v>
      </c>
    </row>
    <row r="555" spans="1:6" x14ac:dyDescent="0.25">
      <c r="A555" s="3" t="str">
        <f t="shared" si="23"/>
        <v>0038</v>
      </c>
      <c r="B555" s="3" t="s">
        <v>140</v>
      </c>
      <c r="C555" s="3" t="str">
        <f>"3RHRDL1"</f>
        <v>3RHRDL1</v>
      </c>
      <c r="D555" s="3" t="str">
        <f>"3116"</f>
        <v>3116</v>
      </c>
      <c r="E555" s="3" t="s">
        <v>24</v>
      </c>
      <c r="F555" s="3">
        <v>24</v>
      </c>
    </row>
    <row r="556" spans="1:6" x14ac:dyDescent="0.25">
      <c r="A556" s="3" t="str">
        <f t="shared" si="23"/>
        <v>0038</v>
      </c>
      <c r="B556" s="3" t="s">
        <v>140</v>
      </c>
      <c r="C556" s="3" t="str">
        <f>"3RHRGE0"</f>
        <v>3RHRGE0</v>
      </c>
      <c r="D556" s="3" t="str">
        <f>"3132"</f>
        <v>3132</v>
      </c>
      <c r="E556" s="3" t="s">
        <v>11</v>
      </c>
      <c r="F556" s="3">
        <v>24</v>
      </c>
    </row>
    <row r="557" spans="1:6" x14ac:dyDescent="0.25">
      <c r="A557" s="3" t="str">
        <f t="shared" si="23"/>
        <v>0038</v>
      </c>
      <c r="B557" s="3" t="s">
        <v>140</v>
      </c>
      <c r="C557" s="3" t="str">
        <f>"4RHRDL1"</f>
        <v>4RHRDL1</v>
      </c>
      <c r="D557" s="3" t="str">
        <f>"3102"</f>
        <v>3102</v>
      </c>
      <c r="E557" s="3" t="s">
        <v>25</v>
      </c>
      <c r="F557" s="3">
        <v>26</v>
      </c>
    </row>
    <row r="558" spans="1:6" x14ac:dyDescent="0.25">
      <c r="A558" s="3" t="str">
        <f t="shared" si="23"/>
        <v>0038</v>
      </c>
      <c r="B558" s="3" t="s">
        <v>140</v>
      </c>
      <c r="C558" s="3" t="str">
        <f>"4RHRDL1"</f>
        <v>4RHRDL1</v>
      </c>
      <c r="D558" s="3" t="str">
        <f>"3107"</f>
        <v>3107</v>
      </c>
      <c r="E558" s="3" t="s">
        <v>25</v>
      </c>
      <c r="F558" s="3">
        <v>25</v>
      </c>
    </row>
    <row r="559" spans="1:6" x14ac:dyDescent="0.25">
      <c r="A559" s="3" t="str">
        <f t="shared" si="23"/>
        <v>0038</v>
      </c>
      <c r="B559" s="3" t="s">
        <v>140</v>
      </c>
      <c r="C559" s="3" t="str">
        <f>"4RHRGE0"</f>
        <v>4RHRGE0</v>
      </c>
      <c r="D559" s="3" t="str">
        <f>"3103"</f>
        <v>3103</v>
      </c>
      <c r="E559" s="3" t="s">
        <v>12</v>
      </c>
      <c r="F559" s="3">
        <v>26</v>
      </c>
    </row>
    <row r="560" spans="1:6" x14ac:dyDescent="0.25">
      <c r="A560" s="3" t="str">
        <f t="shared" si="23"/>
        <v>0038</v>
      </c>
      <c r="B560" s="3" t="s">
        <v>140</v>
      </c>
      <c r="C560" s="3" t="str">
        <f>"5RHRGE0"</f>
        <v>5RHRGE0</v>
      </c>
      <c r="D560" s="3" t="str">
        <f>"3169"</f>
        <v>3169</v>
      </c>
      <c r="E560" s="3" t="s">
        <v>13</v>
      </c>
      <c r="F560" s="3">
        <v>29</v>
      </c>
    </row>
    <row r="561" spans="1:6" x14ac:dyDescent="0.25">
      <c r="A561" s="3" t="str">
        <f t="shared" si="23"/>
        <v>0038</v>
      </c>
      <c r="B561" s="3" t="s">
        <v>140</v>
      </c>
      <c r="C561" s="3" t="str">
        <f>"5RHRGE0"</f>
        <v>5RHRGE0</v>
      </c>
      <c r="D561" s="3" t="str">
        <f>"3191"</f>
        <v>3191</v>
      </c>
      <c r="E561" s="3" t="s">
        <v>13</v>
      </c>
      <c r="F561" s="3">
        <v>27</v>
      </c>
    </row>
    <row r="562" spans="1:6" x14ac:dyDescent="0.25">
      <c r="A562" s="3" t="str">
        <f t="shared" si="23"/>
        <v>0038</v>
      </c>
      <c r="B562" s="3" t="s">
        <v>140</v>
      </c>
      <c r="C562" s="3" t="str">
        <f>"5RHRGE0"</f>
        <v>5RHRGE0</v>
      </c>
      <c r="D562" s="3" t="str">
        <f>"3201"</f>
        <v>3201</v>
      </c>
      <c r="E562" s="3" t="s">
        <v>13</v>
      </c>
      <c r="F562" s="3">
        <v>28</v>
      </c>
    </row>
    <row r="563" spans="1:6" x14ac:dyDescent="0.25">
      <c r="A563" s="3" t="str">
        <f t="shared" si="23"/>
        <v>0038</v>
      </c>
      <c r="B563" s="3" t="s">
        <v>140</v>
      </c>
      <c r="C563" s="3" t="str">
        <f>"5RHRSB0"</f>
        <v>5RHRSB0</v>
      </c>
      <c r="D563" s="3" t="str">
        <f>"3200"</f>
        <v>3200</v>
      </c>
      <c r="E563" s="3" t="s">
        <v>67</v>
      </c>
      <c r="F563" s="3">
        <v>16</v>
      </c>
    </row>
    <row r="564" spans="1:6" x14ac:dyDescent="0.25">
      <c r="A564" s="3" t="str">
        <f t="shared" si="23"/>
        <v>0038</v>
      </c>
      <c r="B564" s="3" t="s">
        <v>140</v>
      </c>
      <c r="C564" s="3" t="str">
        <f>"6RHRGE0"</f>
        <v>6RHRGE0</v>
      </c>
      <c r="D564" s="3" t="str">
        <f>"3135"</f>
        <v>3135</v>
      </c>
      <c r="E564" s="3" t="s">
        <v>14</v>
      </c>
      <c r="F564" s="3">
        <v>27</v>
      </c>
    </row>
    <row r="565" spans="1:6" x14ac:dyDescent="0.25">
      <c r="A565" s="3" t="str">
        <f t="shared" si="23"/>
        <v>0038</v>
      </c>
      <c r="B565" s="3" t="s">
        <v>140</v>
      </c>
      <c r="C565" s="3" t="str">
        <f>"6RHRGE0"</f>
        <v>6RHRGE0</v>
      </c>
      <c r="D565" s="3" t="str">
        <f>"3185"</f>
        <v>3185</v>
      </c>
      <c r="E565" s="3" t="s">
        <v>14</v>
      </c>
      <c r="F565" s="3">
        <v>28</v>
      </c>
    </row>
    <row r="566" spans="1:6" x14ac:dyDescent="0.25">
      <c r="A566" s="3" t="str">
        <f t="shared" si="23"/>
        <v>0038</v>
      </c>
      <c r="B566" s="3" t="s">
        <v>140</v>
      </c>
      <c r="C566" s="3" t="str">
        <f>"6RHRGE0"</f>
        <v>6RHRGE0</v>
      </c>
      <c r="D566" s="3" t="str">
        <f>"3198"</f>
        <v>3198</v>
      </c>
      <c r="E566" s="3" t="s">
        <v>14</v>
      </c>
      <c r="F566" s="3">
        <v>27</v>
      </c>
    </row>
    <row r="567" spans="1:6" x14ac:dyDescent="0.25">
      <c r="A567" s="3" t="str">
        <f t="shared" si="23"/>
        <v>0038</v>
      </c>
      <c r="B567" s="3" t="s">
        <v>140</v>
      </c>
      <c r="C567" s="3" t="str">
        <f>"6RHRSB0"</f>
        <v>6RHRSB0</v>
      </c>
      <c r="D567" s="3" t="str">
        <f>"3199"</f>
        <v>3199</v>
      </c>
      <c r="E567" s="3" t="s">
        <v>68</v>
      </c>
      <c r="F567" s="3">
        <v>15</v>
      </c>
    </row>
    <row r="568" spans="1:6" x14ac:dyDescent="0.25">
      <c r="A568" s="3" t="str">
        <f t="shared" si="23"/>
        <v>0038</v>
      </c>
      <c r="B568" s="3" t="s">
        <v>140</v>
      </c>
      <c r="C568" s="3" t="str">
        <f>"KAHRDL1"</f>
        <v>KAHRDL1</v>
      </c>
      <c r="D568" s="3" t="str">
        <f>"1125"</f>
        <v>1125</v>
      </c>
      <c r="E568" s="3" t="s">
        <v>39</v>
      </c>
      <c r="F568" s="3">
        <v>20</v>
      </c>
    </row>
    <row r="569" spans="1:6" x14ac:dyDescent="0.25">
      <c r="A569" s="3" t="str">
        <f t="shared" si="23"/>
        <v>0038</v>
      </c>
      <c r="B569" s="3" t="s">
        <v>140</v>
      </c>
      <c r="C569" s="3" t="str">
        <f>"KAHRDL2"</f>
        <v>KAHRDL2</v>
      </c>
      <c r="D569" s="3" t="str">
        <f>"3126"</f>
        <v>3126</v>
      </c>
      <c r="E569" s="3" t="s">
        <v>28</v>
      </c>
      <c r="F569" s="3">
        <v>17</v>
      </c>
    </row>
    <row r="570" spans="1:6" x14ac:dyDescent="0.25">
      <c r="A570" s="3" t="str">
        <f t="shared" si="23"/>
        <v>0038</v>
      </c>
      <c r="B570" s="3" t="s">
        <v>140</v>
      </c>
      <c r="C570" s="3" t="str">
        <f>"KAHRGE0"</f>
        <v>KAHRGE0</v>
      </c>
      <c r="D570" s="3" t="str">
        <f>"1123"</f>
        <v>1123</v>
      </c>
      <c r="E570" s="3" t="s">
        <v>15</v>
      </c>
      <c r="F570" s="3">
        <v>20</v>
      </c>
    </row>
    <row r="571" spans="1:6" x14ac:dyDescent="0.25">
      <c r="A571" s="3" t="str">
        <f t="shared" si="23"/>
        <v>0038</v>
      </c>
      <c r="B571" s="3" t="s">
        <v>140</v>
      </c>
      <c r="C571" s="3" t="str">
        <f>"KPHRDL1"</f>
        <v>KPHRDL1</v>
      </c>
      <c r="D571" s="3" t="str">
        <f>"2125"</f>
        <v>2125</v>
      </c>
      <c r="E571" s="3" t="s">
        <v>40</v>
      </c>
      <c r="F571" s="3">
        <v>14</v>
      </c>
    </row>
    <row r="572" spans="1:6" x14ac:dyDescent="0.25">
      <c r="A572" s="3" t="str">
        <f t="shared" si="23"/>
        <v>0038</v>
      </c>
      <c r="B572" s="3" t="s">
        <v>140</v>
      </c>
      <c r="C572" s="3" t="str">
        <f>"KPHRDL1"</f>
        <v>KPHRDL1</v>
      </c>
      <c r="D572" s="3" t="str">
        <f>"2126"</f>
        <v>2126</v>
      </c>
      <c r="E572" s="3" t="s">
        <v>40</v>
      </c>
      <c r="F572" s="3">
        <v>18</v>
      </c>
    </row>
    <row r="573" spans="1:6" x14ac:dyDescent="0.25">
      <c r="A573" s="3" t="str">
        <f t="shared" ref="A573:A589" si="24">"0040"</f>
        <v>0040</v>
      </c>
      <c r="B573" s="3" t="s">
        <v>141</v>
      </c>
      <c r="C573" s="3" t="str">
        <f>"1RHRDL1"</f>
        <v>1RHRDL1</v>
      </c>
      <c r="D573" s="3" t="str">
        <f>"103"</f>
        <v>103</v>
      </c>
      <c r="E573" s="3" t="s">
        <v>21</v>
      </c>
      <c r="F573" s="3">
        <v>13</v>
      </c>
    </row>
    <row r="574" spans="1:6" x14ac:dyDescent="0.25">
      <c r="A574" s="3" t="str">
        <f t="shared" si="24"/>
        <v>0040</v>
      </c>
      <c r="B574" s="3" t="s">
        <v>141</v>
      </c>
      <c r="C574" s="3" t="str">
        <f>"1RHRDL1"</f>
        <v>1RHRDL1</v>
      </c>
      <c r="D574" s="3" t="str">
        <f>"107"</f>
        <v>107</v>
      </c>
      <c r="E574" s="3" t="s">
        <v>21</v>
      </c>
      <c r="F574" s="3">
        <v>16</v>
      </c>
    </row>
    <row r="575" spans="1:6" x14ac:dyDescent="0.25">
      <c r="A575" s="3" t="str">
        <f t="shared" si="24"/>
        <v>0040</v>
      </c>
      <c r="B575" s="3" t="s">
        <v>141</v>
      </c>
      <c r="C575" s="3" t="str">
        <f>"1RHRGE0"</f>
        <v>1RHRGE0</v>
      </c>
      <c r="D575" s="3" t="str">
        <f>"20"</f>
        <v>20</v>
      </c>
      <c r="E575" s="3" t="s">
        <v>9</v>
      </c>
      <c r="F575" s="3">
        <v>21</v>
      </c>
    </row>
    <row r="576" spans="1:6" x14ac:dyDescent="0.25">
      <c r="A576" s="3" t="str">
        <f t="shared" si="24"/>
        <v>0040</v>
      </c>
      <c r="B576" s="3" t="s">
        <v>141</v>
      </c>
      <c r="C576" s="3" t="str">
        <f>"2RHRDL1"</f>
        <v>2RHRDL1</v>
      </c>
      <c r="D576" s="3" t="str">
        <f>"117"</f>
        <v>117</v>
      </c>
      <c r="E576" s="3" t="s">
        <v>23</v>
      </c>
      <c r="F576" s="3">
        <v>20</v>
      </c>
    </row>
    <row r="577" spans="1:6" x14ac:dyDescent="0.25">
      <c r="A577" s="3" t="str">
        <f t="shared" si="24"/>
        <v>0040</v>
      </c>
      <c r="B577" s="3" t="s">
        <v>141</v>
      </c>
      <c r="C577" s="3" t="str">
        <f>"2RHRDL1"</f>
        <v>2RHRDL1</v>
      </c>
      <c r="D577" s="3" t="str">
        <f>"118"</f>
        <v>118</v>
      </c>
      <c r="E577" s="3" t="s">
        <v>23</v>
      </c>
      <c r="F577" s="3">
        <v>20</v>
      </c>
    </row>
    <row r="578" spans="1:6" x14ac:dyDescent="0.25">
      <c r="A578" s="3" t="str">
        <f t="shared" si="24"/>
        <v>0040</v>
      </c>
      <c r="B578" s="3" t="s">
        <v>141</v>
      </c>
      <c r="C578" s="3" t="str">
        <f>"2RHRGE0"</f>
        <v>2RHRGE0</v>
      </c>
      <c r="D578" s="3" t="str">
        <f>"106"</f>
        <v>106</v>
      </c>
      <c r="E578" s="3" t="s">
        <v>10</v>
      </c>
      <c r="F578" s="3">
        <v>23</v>
      </c>
    </row>
    <row r="579" spans="1:6" x14ac:dyDescent="0.25">
      <c r="A579" s="3" t="str">
        <f t="shared" si="24"/>
        <v>0040</v>
      </c>
      <c r="B579" s="3" t="s">
        <v>141</v>
      </c>
      <c r="C579" s="3" t="str">
        <f>"3MHRDL1"</f>
        <v>3MHRDL1</v>
      </c>
      <c r="D579" s="3" t="str">
        <f>"207"</f>
        <v>207</v>
      </c>
      <c r="E579" s="3" t="s">
        <v>65</v>
      </c>
      <c r="F579" s="3">
        <v>19</v>
      </c>
    </row>
    <row r="580" spans="1:6" x14ac:dyDescent="0.25">
      <c r="A580" s="3" t="str">
        <f t="shared" si="24"/>
        <v>0040</v>
      </c>
      <c r="B580" s="3" t="s">
        <v>141</v>
      </c>
      <c r="C580" s="3" t="str">
        <f>"3RHRDL1"</f>
        <v>3RHRDL1</v>
      </c>
      <c r="D580" s="3" t="str">
        <f>"206"</f>
        <v>206</v>
      </c>
      <c r="E580" s="3" t="s">
        <v>24</v>
      </c>
      <c r="F580" s="3">
        <v>21</v>
      </c>
    </row>
    <row r="581" spans="1:6" x14ac:dyDescent="0.25">
      <c r="A581" s="3" t="str">
        <f t="shared" si="24"/>
        <v>0040</v>
      </c>
      <c r="B581" s="3" t="s">
        <v>141</v>
      </c>
      <c r="C581" s="3" t="str">
        <f>"3RHRGE0"</f>
        <v>3RHRGE0</v>
      </c>
      <c r="D581" s="3" t="str">
        <f>"204"</f>
        <v>204</v>
      </c>
      <c r="E581" s="3" t="s">
        <v>11</v>
      </c>
      <c r="F581" s="3">
        <v>26</v>
      </c>
    </row>
    <row r="582" spans="1:6" x14ac:dyDescent="0.25">
      <c r="A582" s="3" t="str">
        <f t="shared" si="24"/>
        <v>0040</v>
      </c>
      <c r="B582" s="3" t="s">
        <v>141</v>
      </c>
      <c r="C582" s="3" t="str">
        <f>"4MHRGE0"</f>
        <v>4MHRGE0</v>
      </c>
      <c r="D582" s="3" t="str">
        <f>"1"</f>
        <v>1</v>
      </c>
      <c r="E582" s="3" t="s">
        <v>55</v>
      </c>
      <c r="F582" s="3">
        <v>32</v>
      </c>
    </row>
    <row r="583" spans="1:6" x14ac:dyDescent="0.25">
      <c r="A583" s="3" t="str">
        <f t="shared" si="24"/>
        <v>0040</v>
      </c>
      <c r="B583" s="3" t="s">
        <v>141</v>
      </c>
      <c r="C583" s="3" t="str">
        <f>"4RHRDL1"</f>
        <v>4RHRDL1</v>
      </c>
      <c r="D583" s="3" t="str">
        <f>"211"</f>
        <v>211</v>
      </c>
      <c r="E583" s="3" t="s">
        <v>25</v>
      </c>
      <c r="F583" s="3">
        <v>23</v>
      </c>
    </row>
    <row r="584" spans="1:6" x14ac:dyDescent="0.25">
      <c r="A584" s="3" t="str">
        <f t="shared" si="24"/>
        <v>0040</v>
      </c>
      <c r="B584" s="3" t="s">
        <v>141</v>
      </c>
      <c r="C584" s="3" t="str">
        <f>"4RHRGE0"</f>
        <v>4RHRGE0</v>
      </c>
      <c r="D584" s="3" t="str">
        <f>"211"</f>
        <v>211</v>
      </c>
      <c r="E584" s="3" t="s">
        <v>12</v>
      </c>
      <c r="F584" s="3">
        <v>32</v>
      </c>
    </row>
    <row r="585" spans="1:6" x14ac:dyDescent="0.25">
      <c r="A585" s="3" t="str">
        <f t="shared" si="24"/>
        <v>0040</v>
      </c>
      <c r="B585" s="3" t="s">
        <v>141</v>
      </c>
      <c r="C585" s="3" t="str">
        <f>"5MHRGE0"</f>
        <v>5MHRGE0</v>
      </c>
      <c r="D585" s="3" t="str">
        <f>"216"</f>
        <v>216</v>
      </c>
      <c r="E585" s="3" t="s">
        <v>26</v>
      </c>
      <c r="F585" s="3">
        <v>29</v>
      </c>
    </row>
    <row r="586" spans="1:6" x14ac:dyDescent="0.25">
      <c r="A586" s="3" t="str">
        <f t="shared" si="24"/>
        <v>0040</v>
      </c>
      <c r="B586" s="3" t="s">
        <v>141</v>
      </c>
      <c r="C586" s="3" t="str">
        <f>"5MHRSB0"</f>
        <v>5MHRSB0</v>
      </c>
      <c r="D586" s="3" t="str">
        <f>"208"</f>
        <v>208</v>
      </c>
      <c r="E586" s="3" t="s">
        <v>27</v>
      </c>
      <c r="F586" s="3">
        <v>20</v>
      </c>
    </row>
    <row r="587" spans="1:6" x14ac:dyDescent="0.25">
      <c r="A587" s="3" t="str">
        <f t="shared" si="24"/>
        <v>0040</v>
      </c>
      <c r="B587" s="3" t="s">
        <v>141</v>
      </c>
      <c r="C587" s="3" t="str">
        <f>"6RHRGE0"</f>
        <v>6RHRGE0</v>
      </c>
      <c r="D587" s="3" t="str">
        <f>"214"</f>
        <v>214</v>
      </c>
      <c r="E587" s="3" t="s">
        <v>14</v>
      </c>
      <c r="F587" s="3">
        <v>29</v>
      </c>
    </row>
    <row r="588" spans="1:6" x14ac:dyDescent="0.25">
      <c r="A588" s="3" t="str">
        <f t="shared" si="24"/>
        <v>0040</v>
      </c>
      <c r="B588" s="3" t="s">
        <v>141</v>
      </c>
      <c r="C588" s="3" t="str">
        <f>"KAHRDL1"</f>
        <v>KAHRDL1</v>
      </c>
      <c r="D588" s="3" t="str">
        <f>"1041"</f>
        <v>1041</v>
      </c>
      <c r="E588" s="3" t="s">
        <v>39</v>
      </c>
      <c r="F588" s="3">
        <v>19</v>
      </c>
    </row>
    <row r="589" spans="1:6" x14ac:dyDescent="0.25">
      <c r="A589" s="3" t="str">
        <f t="shared" si="24"/>
        <v>0040</v>
      </c>
      <c r="B589" s="3" t="s">
        <v>141</v>
      </c>
      <c r="C589" s="3" t="str">
        <f>"KPHRDL1"</f>
        <v>KPHRDL1</v>
      </c>
      <c r="D589" s="3" t="str">
        <f>"1042"</f>
        <v>1042</v>
      </c>
      <c r="E589" s="3" t="s">
        <v>40</v>
      </c>
      <c r="F589" s="3">
        <v>14</v>
      </c>
    </row>
    <row r="590" spans="1:6" x14ac:dyDescent="0.25">
      <c r="A590" s="3" t="str">
        <f t="shared" ref="A590:A607" si="25">"0042"</f>
        <v>0042</v>
      </c>
      <c r="B590" s="3" t="s">
        <v>142</v>
      </c>
      <c r="C590" s="3" t="str">
        <f>"1RHRDL1"</f>
        <v>1RHRDL1</v>
      </c>
      <c r="D590" s="3" t="str">
        <f>"102"</f>
        <v>102</v>
      </c>
      <c r="E590" s="3" t="s">
        <v>21</v>
      </c>
      <c r="F590" s="3">
        <v>25</v>
      </c>
    </row>
    <row r="591" spans="1:6" x14ac:dyDescent="0.25">
      <c r="A591" s="3" t="str">
        <f t="shared" si="25"/>
        <v>0042</v>
      </c>
      <c r="B591" s="3" t="s">
        <v>142</v>
      </c>
      <c r="C591" s="3" t="str">
        <f>"1RHRDL2"</f>
        <v>1RHRDL2</v>
      </c>
      <c r="D591" s="3" t="str">
        <f>"104"</f>
        <v>104</v>
      </c>
      <c r="E591" s="3" t="s">
        <v>22</v>
      </c>
      <c r="F591" s="3">
        <v>23</v>
      </c>
    </row>
    <row r="592" spans="1:6" x14ac:dyDescent="0.25">
      <c r="A592" s="3" t="str">
        <f t="shared" si="25"/>
        <v>0042</v>
      </c>
      <c r="B592" s="3" t="s">
        <v>142</v>
      </c>
      <c r="C592" s="3" t="str">
        <f>"1RHRGE0"</f>
        <v>1RHRGE0</v>
      </c>
      <c r="D592" s="3" t="str">
        <f>"101"</f>
        <v>101</v>
      </c>
      <c r="E592" s="3" t="s">
        <v>9</v>
      </c>
      <c r="F592" s="3">
        <v>12</v>
      </c>
    </row>
    <row r="593" spans="1:6" x14ac:dyDescent="0.25">
      <c r="A593" s="3" t="str">
        <f t="shared" si="25"/>
        <v>0042</v>
      </c>
      <c r="B593" s="3" t="s">
        <v>142</v>
      </c>
      <c r="C593" s="3" t="str">
        <f>"2RHRDL1"</f>
        <v>2RHRDL1</v>
      </c>
      <c r="D593" s="3" t="str">
        <f>"103"</f>
        <v>103</v>
      </c>
      <c r="E593" s="3" t="s">
        <v>23</v>
      </c>
      <c r="F593" s="3">
        <v>24</v>
      </c>
    </row>
    <row r="594" spans="1:6" x14ac:dyDescent="0.25">
      <c r="A594" s="3" t="str">
        <f t="shared" si="25"/>
        <v>0042</v>
      </c>
      <c r="B594" s="3" t="s">
        <v>142</v>
      </c>
      <c r="C594" s="3" t="str">
        <f>"2RHRDL1"</f>
        <v>2RHRDL1</v>
      </c>
      <c r="D594" s="3" t="str">
        <f>"203"</f>
        <v>203</v>
      </c>
      <c r="E594" s="3" t="s">
        <v>23</v>
      </c>
      <c r="F594" s="3">
        <v>25</v>
      </c>
    </row>
    <row r="595" spans="1:6" x14ac:dyDescent="0.25">
      <c r="A595" s="3" t="str">
        <f t="shared" si="25"/>
        <v>0042</v>
      </c>
      <c r="B595" s="3" t="s">
        <v>142</v>
      </c>
      <c r="C595" s="3" t="str">
        <f>"2RHRGE0"</f>
        <v>2RHRGE0</v>
      </c>
      <c r="D595" s="3" t="str">
        <f>"112"</f>
        <v>112</v>
      </c>
      <c r="E595" s="3" t="s">
        <v>10</v>
      </c>
      <c r="F595" s="3">
        <v>24</v>
      </c>
    </row>
    <row r="596" spans="1:6" x14ac:dyDescent="0.25">
      <c r="A596" s="3" t="str">
        <f t="shared" si="25"/>
        <v>0042</v>
      </c>
      <c r="B596" s="3" t="s">
        <v>142</v>
      </c>
      <c r="C596" s="3" t="str">
        <f>"3MHRDL1"</f>
        <v>3MHRDL1</v>
      </c>
      <c r="D596" s="3" t="str">
        <f>"221"</f>
        <v>221</v>
      </c>
      <c r="E596" s="3" t="s">
        <v>65</v>
      </c>
      <c r="F596" s="3">
        <v>23</v>
      </c>
    </row>
    <row r="597" spans="1:6" x14ac:dyDescent="0.25">
      <c r="A597" s="3" t="str">
        <f t="shared" si="25"/>
        <v>0042</v>
      </c>
      <c r="B597" s="3" t="s">
        <v>142</v>
      </c>
      <c r="C597" s="3" t="str">
        <f>"3MHRGE0"</f>
        <v>3MHRGE0</v>
      </c>
      <c r="D597" s="3" t="str">
        <f>"205"</f>
        <v>205</v>
      </c>
      <c r="E597" s="3" t="s">
        <v>33</v>
      </c>
      <c r="F597" s="3">
        <v>21</v>
      </c>
    </row>
    <row r="598" spans="1:6" x14ac:dyDescent="0.25">
      <c r="A598" s="3" t="str">
        <f t="shared" si="25"/>
        <v>0042</v>
      </c>
      <c r="B598" s="3" t="s">
        <v>142</v>
      </c>
      <c r="C598" s="3" t="str">
        <f>"3RHRDL1"</f>
        <v>3RHRDL1</v>
      </c>
      <c r="D598" s="3" t="str">
        <f>"204"</f>
        <v>204</v>
      </c>
      <c r="E598" s="3" t="s">
        <v>24</v>
      </c>
      <c r="F598" s="3">
        <v>25</v>
      </c>
    </row>
    <row r="599" spans="1:6" x14ac:dyDescent="0.25">
      <c r="A599" s="3" t="str">
        <f t="shared" si="25"/>
        <v>0042</v>
      </c>
      <c r="B599" s="3" t="s">
        <v>142</v>
      </c>
      <c r="C599" s="3" t="str">
        <f>"3RHRGE0"</f>
        <v>3RHRGE0</v>
      </c>
      <c r="D599" s="3" t="str">
        <f>"222"</f>
        <v>222</v>
      </c>
      <c r="E599" s="3" t="s">
        <v>11</v>
      </c>
      <c r="F599" s="3">
        <v>24</v>
      </c>
    </row>
    <row r="600" spans="1:6" x14ac:dyDescent="0.25">
      <c r="A600" s="3" t="str">
        <f t="shared" si="25"/>
        <v>0042</v>
      </c>
      <c r="B600" s="3" t="s">
        <v>142</v>
      </c>
      <c r="C600" s="3" t="str">
        <f>"4RHRDL1"</f>
        <v>4RHRDL1</v>
      </c>
      <c r="D600" s="3" t="str">
        <f>"202"</f>
        <v>202</v>
      </c>
      <c r="E600" s="3" t="s">
        <v>25</v>
      </c>
      <c r="F600" s="3">
        <v>27</v>
      </c>
    </row>
    <row r="601" spans="1:6" x14ac:dyDescent="0.25">
      <c r="A601" s="3" t="str">
        <f t="shared" si="25"/>
        <v>0042</v>
      </c>
      <c r="B601" s="3" t="s">
        <v>142</v>
      </c>
      <c r="C601" s="3" t="str">
        <f>"5MHRGE0"</f>
        <v>5MHRGE0</v>
      </c>
      <c r="D601" s="3" t="str">
        <f>"223"</f>
        <v>223</v>
      </c>
      <c r="E601" s="3" t="s">
        <v>26</v>
      </c>
      <c r="F601" s="3">
        <v>26</v>
      </c>
    </row>
    <row r="602" spans="1:6" x14ac:dyDescent="0.25">
      <c r="A602" s="3" t="str">
        <f t="shared" si="25"/>
        <v>0042</v>
      </c>
      <c r="B602" s="3" t="s">
        <v>142</v>
      </c>
      <c r="C602" s="3" t="str">
        <f>"5MHRSB0"</f>
        <v>5MHRSB0</v>
      </c>
      <c r="D602" s="3" t="str">
        <f>"228"</f>
        <v>228</v>
      </c>
      <c r="E602" s="3" t="s">
        <v>27</v>
      </c>
      <c r="F602" s="3">
        <v>15</v>
      </c>
    </row>
    <row r="603" spans="1:6" x14ac:dyDescent="0.25">
      <c r="A603" s="3" t="str">
        <f t="shared" si="25"/>
        <v>0042</v>
      </c>
      <c r="B603" s="3" t="s">
        <v>142</v>
      </c>
      <c r="C603" s="3" t="str">
        <f>"5RHRGE0"</f>
        <v>5RHRGE0</v>
      </c>
      <c r="D603" s="3" t="str">
        <f>"115"</f>
        <v>115</v>
      </c>
      <c r="E603" s="3" t="s">
        <v>13</v>
      </c>
      <c r="F603" s="3">
        <v>27</v>
      </c>
    </row>
    <row r="604" spans="1:6" x14ac:dyDescent="0.25">
      <c r="A604" s="3" t="str">
        <f t="shared" si="25"/>
        <v>0042</v>
      </c>
      <c r="B604" s="3" t="s">
        <v>142</v>
      </c>
      <c r="C604" s="3" t="str">
        <f>"5RHRSB0"</f>
        <v>5RHRSB0</v>
      </c>
      <c r="D604" s="3" t="str">
        <f>"201"</f>
        <v>201</v>
      </c>
      <c r="E604" s="3" t="s">
        <v>67</v>
      </c>
      <c r="F604" s="3">
        <v>16</v>
      </c>
    </row>
    <row r="605" spans="1:6" x14ac:dyDescent="0.25">
      <c r="A605" s="3" t="str">
        <f t="shared" si="25"/>
        <v>0042</v>
      </c>
      <c r="B605" s="3" t="s">
        <v>142</v>
      </c>
      <c r="C605" s="3" t="str">
        <f>"6RHRGE0"</f>
        <v>6RHRGE0</v>
      </c>
      <c r="D605" s="3" t="str">
        <f>"224"</f>
        <v>224</v>
      </c>
      <c r="E605" s="3" t="s">
        <v>14</v>
      </c>
      <c r="F605" s="3">
        <v>28</v>
      </c>
    </row>
    <row r="606" spans="1:6" x14ac:dyDescent="0.25">
      <c r="A606" s="3" t="str">
        <f t="shared" si="25"/>
        <v>0042</v>
      </c>
      <c r="B606" s="3" t="s">
        <v>142</v>
      </c>
      <c r="C606" s="3" t="str">
        <f>"KAHRDL1"</f>
        <v>KAHRDL1</v>
      </c>
      <c r="D606" s="3" t="str">
        <f>"1131"</f>
        <v>1131</v>
      </c>
      <c r="E606" s="3" t="s">
        <v>39</v>
      </c>
      <c r="F606" s="3">
        <v>24</v>
      </c>
    </row>
    <row r="607" spans="1:6" x14ac:dyDescent="0.25">
      <c r="A607" s="3" t="str">
        <f t="shared" si="25"/>
        <v>0042</v>
      </c>
      <c r="B607" s="3" t="s">
        <v>142</v>
      </c>
      <c r="C607" s="3" t="str">
        <f>"KPHRDL2"</f>
        <v>KPHRDL2</v>
      </c>
      <c r="D607" s="3" t="str">
        <f>"1132"</f>
        <v>1132</v>
      </c>
      <c r="E607" s="3" t="s">
        <v>29</v>
      </c>
      <c r="F607" s="3">
        <v>23</v>
      </c>
    </row>
    <row r="608" spans="1:6" x14ac:dyDescent="0.25">
      <c r="A608" s="3" t="str">
        <f t="shared" ref="A608:A637" si="26">"0017"</f>
        <v>0017</v>
      </c>
      <c r="B608" s="3" t="s">
        <v>143</v>
      </c>
      <c r="C608" s="3" t="str">
        <f>"1RHRDL2"</f>
        <v>1RHRDL2</v>
      </c>
      <c r="D608" s="3" t="str">
        <f>"131"</f>
        <v>131</v>
      </c>
      <c r="E608" s="3" t="s">
        <v>22</v>
      </c>
      <c r="F608" s="3">
        <v>23</v>
      </c>
    </row>
    <row r="609" spans="1:6" x14ac:dyDescent="0.25">
      <c r="A609" s="3" t="str">
        <f t="shared" si="26"/>
        <v>0017</v>
      </c>
      <c r="B609" s="3" t="s">
        <v>143</v>
      </c>
      <c r="C609" s="3" t="str">
        <f>"1RHRDL2"</f>
        <v>1RHRDL2</v>
      </c>
      <c r="D609" s="3" t="str">
        <f>"132"</f>
        <v>132</v>
      </c>
      <c r="E609" s="3" t="s">
        <v>22</v>
      </c>
      <c r="F609" s="3">
        <v>23</v>
      </c>
    </row>
    <row r="610" spans="1:6" x14ac:dyDescent="0.25">
      <c r="A610" s="3" t="str">
        <f t="shared" si="26"/>
        <v>0017</v>
      </c>
      <c r="B610" s="3" t="s">
        <v>143</v>
      </c>
      <c r="C610" s="3" t="str">
        <f>"1RHRGE0"</f>
        <v>1RHRGE0</v>
      </c>
      <c r="D610" s="3" t="str">
        <f>"133"</f>
        <v>133</v>
      </c>
      <c r="E610" s="3" t="s">
        <v>9</v>
      </c>
      <c r="F610" s="3">
        <v>23</v>
      </c>
    </row>
    <row r="611" spans="1:6" x14ac:dyDescent="0.25">
      <c r="A611" s="3" t="str">
        <f t="shared" si="26"/>
        <v>0017</v>
      </c>
      <c r="B611" s="3" t="s">
        <v>143</v>
      </c>
      <c r="C611" s="3" t="str">
        <f>"1RHRGE0"</f>
        <v>1RHRGE0</v>
      </c>
      <c r="D611" s="3" t="str">
        <f>"134"</f>
        <v>134</v>
      </c>
      <c r="E611" s="3" t="s">
        <v>9</v>
      </c>
      <c r="F611" s="3">
        <v>23</v>
      </c>
    </row>
    <row r="612" spans="1:6" x14ac:dyDescent="0.25">
      <c r="A612" s="3" t="str">
        <f t="shared" si="26"/>
        <v>0017</v>
      </c>
      <c r="B612" s="3" t="s">
        <v>143</v>
      </c>
      <c r="C612" s="3" t="str">
        <f>"2RHRDL1"</f>
        <v>2RHRDL1</v>
      </c>
      <c r="D612" s="3" t="str">
        <f>"130"</f>
        <v>130</v>
      </c>
      <c r="E612" s="3" t="s">
        <v>23</v>
      </c>
      <c r="F612" s="3">
        <v>22</v>
      </c>
    </row>
    <row r="613" spans="1:6" x14ac:dyDescent="0.25">
      <c r="A613" s="3" t="str">
        <f t="shared" si="26"/>
        <v>0017</v>
      </c>
      <c r="B613" s="3" t="s">
        <v>143</v>
      </c>
      <c r="C613" s="3" t="str">
        <f>"2RHRDL2"</f>
        <v>2RHRDL2</v>
      </c>
      <c r="D613" s="3" t="str">
        <f>"161"</f>
        <v>161</v>
      </c>
      <c r="E613" s="3" t="s">
        <v>32</v>
      </c>
      <c r="F613" s="3">
        <v>21</v>
      </c>
    </row>
    <row r="614" spans="1:6" x14ac:dyDescent="0.25">
      <c r="A614" s="3" t="str">
        <f t="shared" si="26"/>
        <v>0017</v>
      </c>
      <c r="B614" s="3" t="s">
        <v>143</v>
      </c>
      <c r="C614" s="3" t="str">
        <f>"2RHRGE0"</f>
        <v>2RHRGE0</v>
      </c>
      <c r="D614" s="3" t="str">
        <f>"160"</f>
        <v>160</v>
      </c>
      <c r="E614" s="3" t="s">
        <v>10</v>
      </c>
      <c r="F614" s="3">
        <v>20</v>
      </c>
    </row>
    <row r="615" spans="1:6" x14ac:dyDescent="0.25">
      <c r="A615" s="3" t="str">
        <f t="shared" si="26"/>
        <v>0017</v>
      </c>
      <c r="B615" s="3" t="s">
        <v>143</v>
      </c>
      <c r="C615" s="3" t="str">
        <f>"2RHRGE0"</f>
        <v>2RHRGE0</v>
      </c>
      <c r="D615" s="3" t="str">
        <f>"162"</f>
        <v>162</v>
      </c>
      <c r="E615" s="3" t="s">
        <v>10</v>
      </c>
      <c r="F615" s="3">
        <v>22</v>
      </c>
    </row>
    <row r="616" spans="1:6" x14ac:dyDescent="0.25">
      <c r="A616" s="3" t="str">
        <f t="shared" si="26"/>
        <v>0017</v>
      </c>
      <c r="B616" s="3" t="s">
        <v>143</v>
      </c>
      <c r="C616" s="3" t="str">
        <f>"2RHRGE0"</f>
        <v>2RHRGE0</v>
      </c>
      <c r="D616" s="3" t="str">
        <f>"163"</f>
        <v>163</v>
      </c>
      <c r="E616" s="3" t="s">
        <v>10</v>
      </c>
      <c r="F616" s="3">
        <v>21</v>
      </c>
    </row>
    <row r="617" spans="1:6" x14ac:dyDescent="0.25">
      <c r="A617" s="3" t="str">
        <f t="shared" si="26"/>
        <v>0017</v>
      </c>
      <c r="B617" s="3" t="s">
        <v>143</v>
      </c>
      <c r="C617" s="3" t="str">
        <f>"3RHRDL1"</f>
        <v>3RHRDL1</v>
      </c>
      <c r="D617" s="3" t="str">
        <f>"136"</f>
        <v>136</v>
      </c>
      <c r="E617" s="3" t="s">
        <v>24</v>
      </c>
      <c r="F617" s="3">
        <v>13</v>
      </c>
    </row>
    <row r="618" spans="1:6" x14ac:dyDescent="0.25">
      <c r="A618" s="3" t="str">
        <f t="shared" si="26"/>
        <v>0017</v>
      </c>
      <c r="B618" s="3" t="s">
        <v>143</v>
      </c>
      <c r="C618" s="3" t="str">
        <f>"3RHRDL2"</f>
        <v>3RHRDL2</v>
      </c>
      <c r="D618" s="3" t="str">
        <f>"121"</f>
        <v>121</v>
      </c>
      <c r="E618" s="3" t="s">
        <v>34</v>
      </c>
      <c r="F618" s="3">
        <v>22</v>
      </c>
    </row>
    <row r="619" spans="1:6" x14ac:dyDescent="0.25">
      <c r="A619" s="3" t="str">
        <f t="shared" si="26"/>
        <v>0017</v>
      </c>
      <c r="B619" s="3" t="s">
        <v>143</v>
      </c>
      <c r="C619" s="3" t="str">
        <f>"3RHRGE0"</f>
        <v>3RHRGE0</v>
      </c>
      <c r="D619" s="3" t="str">
        <f>"120"</f>
        <v>120</v>
      </c>
      <c r="E619" s="3" t="s">
        <v>11</v>
      </c>
      <c r="F619" s="3">
        <v>28</v>
      </c>
    </row>
    <row r="620" spans="1:6" x14ac:dyDescent="0.25">
      <c r="A620" s="3" t="str">
        <f t="shared" si="26"/>
        <v>0017</v>
      </c>
      <c r="B620" s="3" t="s">
        <v>143</v>
      </c>
      <c r="C620" s="3" t="str">
        <f>"3RHRGE0"</f>
        <v>3RHRGE0</v>
      </c>
      <c r="D620" s="3" t="str">
        <f>"218"</f>
        <v>218</v>
      </c>
      <c r="E620" s="3" t="s">
        <v>11</v>
      </c>
      <c r="F620" s="3">
        <v>29</v>
      </c>
    </row>
    <row r="621" spans="1:6" x14ac:dyDescent="0.25">
      <c r="A621" s="3" t="str">
        <f t="shared" si="26"/>
        <v>0017</v>
      </c>
      <c r="B621" s="3" t="s">
        <v>143</v>
      </c>
      <c r="C621" s="3" t="str">
        <f>"3RHRGE0"</f>
        <v>3RHRGE0</v>
      </c>
      <c r="D621" s="3" t="str">
        <f>"219"</f>
        <v>219</v>
      </c>
      <c r="E621" s="3" t="s">
        <v>11</v>
      </c>
      <c r="F621" s="3">
        <v>28</v>
      </c>
    </row>
    <row r="622" spans="1:6" x14ac:dyDescent="0.25">
      <c r="A622" s="3" t="str">
        <f t="shared" si="26"/>
        <v>0017</v>
      </c>
      <c r="B622" s="3" t="s">
        <v>143</v>
      </c>
      <c r="C622" s="3" t="str">
        <f>"4RHRDL1"</f>
        <v>4RHRDL1</v>
      </c>
      <c r="D622" s="3" t="str">
        <f>"235"</f>
        <v>235</v>
      </c>
      <c r="E622" s="3" t="s">
        <v>25</v>
      </c>
      <c r="F622" s="3">
        <v>19</v>
      </c>
    </row>
    <row r="623" spans="1:6" x14ac:dyDescent="0.25">
      <c r="A623" s="3" t="str">
        <f t="shared" si="26"/>
        <v>0017</v>
      </c>
      <c r="B623" s="3" t="s">
        <v>143</v>
      </c>
      <c r="C623" s="3" t="str">
        <f>"4RHRGE0"</f>
        <v>4RHRGE0</v>
      </c>
      <c r="D623" s="3" t="str">
        <f>"220"</f>
        <v>220</v>
      </c>
      <c r="E623" s="3" t="s">
        <v>12</v>
      </c>
      <c r="F623" s="3">
        <v>27</v>
      </c>
    </row>
    <row r="624" spans="1:6" x14ac:dyDescent="0.25">
      <c r="A624" s="3" t="str">
        <f t="shared" si="26"/>
        <v>0017</v>
      </c>
      <c r="B624" s="3" t="s">
        <v>143</v>
      </c>
      <c r="C624" s="3" t="str">
        <f>"4RHRGE0"</f>
        <v>4RHRGE0</v>
      </c>
      <c r="D624" s="3" t="str">
        <f>"221"</f>
        <v>221</v>
      </c>
      <c r="E624" s="3" t="s">
        <v>12</v>
      </c>
      <c r="F624" s="3">
        <v>27</v>
      </c>
    </row>
    <row r="625" spans="1:6" x14ac:dyDescent="0.25">
      <c r="A625" s="3" t="str">
        <f t="shared" si="26"/>
        <v>0017</v>
      </c>
      <c r="B625" s="3" t="s">
        <v>143</v>
      </c>
      <c r="C625" s="3" t="str">
        <f>"4RHRGE0"</f>
        <v>4RHRGE0</v>
      </c>
      <c r="D625" s="3" t="str">
        <f>"232"</f>
        <v>232</v>
      </c>
      <c r="E625" s="3" t="s">
        <v>12</v>
      </c>
      <c r="F625" s="3">
        <v>28</v>
      </c>
    </row>
    <row r="626" spans="1:6" x14ac:dyDescent="0.25">
      <c r="A626" s="3" t="str">
        <f t="shared" si="26"/>
        <v>0017</v>
      </c>
      <c r="B626" s="3" t="s">
        <v>143</v>
      </c>
      <c r="C626" s="3" t="str">
        <f>"5MHRSB0"</f>
        <v>5MHRSB0</v>
      </c>
      <c r="D626" s="3" t="str">
        <f>"239"</f>
        <v>239</v>
      </c>
      <c r="E626" s="3" t="s">
        <v>27</v>
      </c>
      <c r="F626" s="3">
        <v>18</v>
      </c>
    </row>
    <row r="627" spans="1:6" x14ac:dyDescent="0.25">
      <c r="A627" s="3" t="str">
        <f t="shared" si="26"/>
        <v>0017</v>
      </c>
      <c r="B627" s="3" t="s">
        <v>143</v>
      </c>
      <c r="C627" s="3" t="str">
        <f>"5RHRGE0"</f>
        <v>5RHRGE0</v>
      </c>
      <c r="D627" s="3" t="str">
        <f>"202"</f>
        <v>202</v>
      </c>
      <c r="E627" s="3" t="s">
        <v>13</v>
      </c>
      <c r="F627" s="3">
        <v>34</v>
      </c>
    </row>
    <row r="628" spans="1:6" x14ac:dyDescent="0.25">
      <c r="A628" s="3" t="str">
        <f t="shared" si="26"/>
        <v>0017</v>
      </c>
      <c r="B628" s="3" t="s">
        <v>143</v>
      </c>
      <c r="C628" s="3" t="str">
        <f>"5RHRGE0"</f>
        <v>5RHRGE0</v>
      </c>
      <c r="D628" s="3" t="str">
        <f>"233"</f>
        <v>233</v>
      </c>
      <c r="E628" s="3" t="s">
        <v>13</v>
      </c>
      <c r="F628" s="3">
        <v>33</v>
      </c>
    </row>
    <row r="629" spans="1:6" x14ac:dyDescent="0.25">
      <c r="A629" s="3" t="str">
        <f t="shared" si="26"/>
        <v>0017</v>
      </c>
      <c r="B629" s="3" t="s">
        <v>143</v>
      </c>
      <c r="C629" s="3" t="str">
        <f>"5RHRGE0"</f>
        <v>5RHRGE0</v>
      </c>
      <c r="D629" s="3" t="str">
        <f>"238"</f>
        <v>238</v>
      </c>
      <c r="E629" s="3" t="s">
        <v>13</v>
      </c>
      <c r="F629" s="3">
        <v>33</v>
      </c>
    </row>
    <row r="630" spans="1:6" x14ac:dyDescent="0.25">
      <c r="A630" s="3" t="str">
        <f t="shared" si="26"/>
        <v>0017</v>
      </c>
      <c r="B630" s="3" t="s">
        <v>143</v>
      </c>
      <c r="C630" s="3" t="str">
        <f>"6RHRGE0"</f>
        <v>6RHRGE0</v>
      </c>
      <c r="D630" s="3" t="str">
        <f>"211"</f>
        <v>211</v>
      </c>
      <c r="E630" s="3" t="s">
        <v>14</v>
      </c>
      <c r="F630" s="3">
        <v>27</v>
      </c>
    </row>
    <row r="631" spans="1:6" x14ac:dyDescent="0.25">
      <c r="A631" s="3" t="str">
        <f t="shared" si="26"/>
        <v>0017</v>
      </c>
      <c r="B631" s="3" t="s">
        <v>143</v>
      </c>
      <c r="C631" s="3" t="str">
        <f>"6RHRGE0"</f>
        <v>6RHRGE0</v>
      </c>
      <c r="D631" s="3" t="str">
        <f>"212"</f>
        <v>212</v>
      </c>
      <c r="E631" s="3" t="s">
        <v>14</v>
      </c>
      <c r="F631" s="3">
        <v>27</v>
      </c>
    </row>
    <row r="632" spans="1:6" x14ac:dyDescent="0.25">
      <c r="A632" s="3" t="str">
        <f t="shared" si="26"/>
        <v>0017</v>
      </c>
      <c r="B632" s="3" t="s">
        <v>143</v>
      </c>
      <c r="C632" s="3" t="str">
        <f>"6RHRGE0"</f>
        <v>6RHRGE0</v>
      </c>
      <c r="D632" s="3" t="str">
        <f>"217"</f>
        <v>217</v>
      </c>
      <c r="E632" s="3" t="s">
        <v>14</v>
      </c>
      <c r="F632" s="3">
        <v>27</v>
      </c>
    </row>
    <row r="633" spans="1:6" x14ac:dyDescent="0.25">
      <c r="A633" s="3" t="str">
        <f t="shared" si="26"/>
        <v>0017</v>
      </c>
      <c r="B633" s="3" t="s">
        <v>143</v>
      </c>
      <c r="C633" s="3" t="str">
        <f>"KAHRDL2"</f>
        <v>KAHRDL2</v>
      </c>
      <c r="D633" s="3" t="str">
        <f>"1491"</f>
        <v>1491</v>
      </c>
      <c r="E633" s="3" t="s">
        <v>28</v>
      </c>
      <c r="F633" s="3">
        <v>20</v>
      </c>
    </row>
    <row r="634" spans="1:6" x14ac:dyDescent="0.25">
      <c r="A634" s="3" t="str">
        <f t="shared" si="26"/>
        <v>0017</v>
      </c>
      <c r="B634" s="3" t="s">
        <v>143</v>
      </c>
      <c r="C634" s="3" t="str">
        <f>"KAHRGE0"</f>
        <v>KAHRGE0</v>
      </c>
      <c r="D634" s="3" t="str">
        <f>"1531"</f>
        <v>1531</v>
      </c>
      <c r="E634" s="3" t="s">
        <v>15</v>
      </c>
      <c r="F634" s="3">
        <v>19</v>
      </c>
    </row>
    <row r="635" spans="1:6" x14ac:dyDescent="0.25">
      <c r="A635" s="3" t="str">
        <f t="shared" si="26"/>
        <v>0017</v>
      </c>
      <c r="B635" s="3" t="s">
        <v>143</v>
      </c>
      <c r="C635" s="3" t="str">
        <f>"KMHRN2P"</f>
        <v>KMHRN2P</v>
      </c>
      <c r="D635" s="3" t="str">
        <f>"137"</f>
        <v>137</v>
      </c>
      <c r="E635" s="3" t="s">
        <v>19</v>
      </c>
      <c r="F635" s="3">
        <v>6</v>
      </c>
    </row>
    <row r="636" spans="1:6" x14ac:dyDescent="0.25">
      <c r="A636" s="3" t="str">
        <f t="shared" si="26"/>
        <v>0017</v>
      </c>
      <c r="B636" s="3" t="s">
        <v>143</v>
      </c>
      <c r="C636" s="3" t="str">
        <f>"KPHRDL2"</f>
        <v>KPHRDL2</v>
      </c>
      <c r="D636" s="3" t="str">
        <f>"1492"</f>
        <v>1492</v>
      </c>
      <c r="E636" s="3" t="s">
        <v>29</v>
      </c>
      <c r="F636" s="3">
        <v>18</v>
      </c>
    </row>
    <row r="637" spans="1:6" x14ac:dyDescent="0.25">
      <c r="A637" s="3" t="str">
        <f t="shared" si="26"/>
        <v>0017</v>
      </c>
      <c r="B637" s="3" t="s">
        <v>143</v>
      </c>
      <c r="C637" s="3" t="str">
        <f>"KPHRGE0"</f>
        <v>KPHRGE0</v>
      </c>
      <c r="D637" s="3" t="str">
        <f>"1532"</f>
        <v>1532</v>
      </c>
      <c r="E637" s="3" t="s">
        <v>16</v>
      </c>
      <c r="F637" s="3">
        <v>14</v>
      </c>
    </row>
    <row r="638" spans="1:6" x14ac:dyDescent="0.25">
      <c r="A638" s="3" t="str">
        <f t="shared" ref="A638:A661" si="27">"0044"</f>
        <v>0044</v>
      </c>
      <c r="B638" s="3" t="s">
        <v>144</v>
      </c>
      <c r="C638" s="3" t="str">
        <f>"1MHRDL1"</f>
        <v>1MHRDL1</v>
      </c>
      <c r="D638" s="3" t="str">
        <f>"204"</f>
        <v>204</v>
      </c>
      <c r="E638" s="3" t="s">
        <v>31</v>
      </c>
      <c r="F638" s="3">
        <v>21</v>
      </c>
    </row>
    <row r="639" spans="1:6" x14ac:dyDescent="0.25">
      <c r="A639" s="3" t="str">
        <f t="shared" si="27"/>
        <v>0044</v>
      </c>
      <c r="B639" s="3" t="s">
        <v>144</v>
      </c>
      <c r="C639" s="3" t="str">
        <f>"1MHRGE0"</f>
        <v>1MHRGE0</v>
      </c>
      <c r="D639" s="3" t="str">
        <f>"202"</f>
        <v>202</v>
      </c>
      <c r="E639" s="3" t="s">
        <v>44</v>
      </c>
      <c r="F639" s="3">
        <v>23</v>
      </c>
    </row>
    <row r="640" spans="1:6" x14ac:dyDescent="0.25">
      <c r="A640" s="3" t="str">
        <f t="shared" si="27"/>
        <v>0044</v>
      </c>
      <c r="B640" s="3" t="s">
        <v>144</v>
      </c>
      <c r="C640" s="3" t="str">
        <f>"1RHRDL1"</f>
        <v>1RHRDL1</v>
      </c>
      <c r="D640" s="3" t="str">
        <f>"214"</f>
        <v>214</v>
      </c>
      <c r="E640" s="3" t="s">
        <v>21</v>
      </c>
      <c r="F640" s="3">
        <v>17</v>
      </c>
    </row>
    <row r="641" spans="1:6" x14ac:dyDescent="0.25">
      <c r="A641" s="3" t="str">
        <f t="shared" si="27"/>
        <v>0044</v>
      </c>
      <c r="B641" s="3" t="s">
        <v>144</v>
      </c>
      <c r="C641" s="3" t="str">
        <f>"1RHRGE0"</f>
        <v>1RHRGE0</v>
      </c>
      <c r="D641" s="3" t="str">
        <f>"203"</f>
        <v>203</v>
      </c>
      <c r="E641" s="3" t="s">
        <v>9</v>
      </c>
      <c r="F641" s="3">
        <v>20</v>
      </c>
    </row>
    <row r="642" spans="1:6" x14ac:dyDescent="0.25">
      <c r="A642" s="3" t="str">
        <f t="shared" si="27"/>
        <v>0044</v>
      </c>
      <c r="B642" s="3" t="s">
        <v>144</v>
      </c>
      <c r="C642" s="3" t="str">
        <f>"2RHRDL1"</f>
        <v>2RHRDL1</v>
      </c>
      <c r="D642" s="3" t="str">
        <f>"215"</f>
        <v>215</v>
      </c>
      <c r="E642" s="3" t="s">
        <v>23</v>
      </c>
      <c r="F642" s="3">
        <v>21</v>
      </c>
    </row>
    <row r="643" spans="1:6" x14ac:dyDescent="0.25">
      <c r="A643" s="3" t="str">
        <f t="shared" si="27"/>
        <v>0044</v>
      </c>
      <c r="B643" s="3" t="s">
        <v>144</v>
      </c>
      <c r="C643" s="3" t="str">
        <f>"2RHRGE0"</f>
        <v>2RHRGE0</v>
      </c>
      <c r="D643" s="3" t="str">
        <f>"213"</f>
        <v>213</v>
      </c>
      <c r="E643" s="3" t="s">
        <v>10</v>
      </c>
      <c r="F643" s="3">
        <v>22</v>
      </c>
    </row>
    <row r="644" spans="1:6" x14ac:dyDescent="0.25">
      <c r="A644" s="3" t="str">
        <f t="shared" si="27"/>
        <v>0044</v>
      </c>
      <c r="B644" s="3" t="s">
        <v>144</v>
      </c>
      <c r="C644" s="3" t="str">
        <f>"3MHRDL1"</f>
        <v>3MHRDL1</v>
      </c>
      <c r="D644" s="3" t="str">
        <f>"216"</f>
        <v>216</v>
      </c>
      <c r="E644" s="3" t="s">
        <v>65</v>
      </c>
      <c r="F644" s="3">
        <v>16</v>
      </c>
    </row>
    <row r="645" spans="1:6" x14ac:dyDescent="0.25">
      <c r="A645" s="3" t="str">
        <f t="shared" si="27"/>
        <v>0044</v>
      </c>
      <c r="B645" s="3" t="s">
        <v>144</v>
      </c>
      <c r="C645" s="3" t="str">
        <f>"3MHRGE0"</f>
        <v>3MHRGE0</v>
      </c>
      <c r="D645" s="3" t="str">
        <f>"218"</f>
        <v>218</v>
      </c>
      <c r="E645" s="3" t="s">
        <v>33</v>
      </c>
      <c r="F645" s="3">
        <v>24</v>
      </c>
    </row>
    <row r="646" spans="1:6" x14ac:dyDescent="0.25">
      <c r="A646" s="3" t="str">
        <f t="shared" si="27"/>
        <v>0044</v>
      </c>
      <c r="B646" s="3" t="s">
        <v>144</v>
      </c>
      <c r="C646" s="3" t="str">
        <f>"3RHRDL1"</f>
        <v>3RHRDL1</v>
      </c>
      <c r="D646" s="3" t="str">
        <f>"212"</f>
        <v>212</v>
      </c>
      <c r="E646" s="3" t="s">
        <v>24</v>
      </c>
      <c r="F646" s="3">
        <v>17</v>
      </c>
    </row>
    <row r="647" spans="1:6" x14ac:dyDescent="0.25">
      <c r="A647" s="3" t="str">
        <f t="shared" si="27"/>
        <v>0044</v>
      </c>
      <c r="B647" s="3" t="s">
        <v>144</v>
      </c>
      <c r="C647" s="3" t="str">
        <f>"3RHRGE0"</f>
        <v>3RHRGE0</v>
      </c>
      <c r="D647" s="3" t="str">
        <f>"219"</f>
        <v>219</v>
      </c>
      <c r="E647" s="3" t="s">
        <v>11</v>
      </c>
      <c r="F647" s="3">
        <v>21</v>
      </c>
    </row>
    <row r="648" spans="1:6" x14ac:dyDescent="0.25">
      <c r="A648" s="3" t="str">
        <f t="shared" si="27"/>
        <v>0044</v>
      </c>
      <c r="B648" s="3" t="s">
        <v>144</v>
      </c>
      <c r="C648" s="3" t="str">
        <f>"4MHRBCN"</f>
        <v>4MHRBCN</v>
      </c>
      <c r="D648" s="3" t="str">
        <f>"118"</f>
        <v>118</v>
      </c>
      <c r="E648" s="3" t="s">
        <v>18</v>
      </c>
      <c r="F648" s="3">
        <v>14</v>
      </c>
    </row>
    <row r="649" spans="1:6" x14ac:dyDescent="0.25">
      <c r="A649" s="3" t="str">
        <f t="shared" si="27"/>
        <v>0044</v>
      </c>
      <c r="B649" s="3" t="s">
        <v>144</v>
      </c>
      <c r="C649" s="3" t="str">
        <f>"4RHRDL1"</f>
        <v>4RHRDL1</v>
      </c>
      <c r="D649" s="3" t="str">
        <f>"121"</f>
        <v>121</v>
      </c>
      <c r="E649" s="3" t="s">
        <v>25</v>
      </c>
      <c r="F649" s="3">
        <v>16</v>
      </c>
    </row>
    <row r="650" spans="1:6" x14ac:dyDescent="0.25">
      <c r="A650" s="3" t="str">
        <f t="shared" si="27"/>
        <v>0044</v>
      </c>
      <c r="B650" s="3" t="s">
        <v>144</v>
      </c>
      <c r="C650" s="3" t="str">
        <f>"4RHRGE0"</f>
        <v>4RHRGE0</v>
      </c>
      <c r="D650" s="3" t="str">
        <f>"101"</f>
        <v>101</v>
      </c>
      <c r="E650" s="3" t="s">
        <v>12</v>
      </c>
      <c r="F650" s="3">
        <v>27</v>
      </c>
    </row>
    <row r="651" spans="1:6" x14ac:dyDescent="0.25">
      <c r="A651" s="3" t="str">
        <f t="shared" si="27"/>
        <v>0044</v>
      </c>
      <c r="B651" s="3" t="s">
        <v>144</v>
      </c>
      <c r="C651" s="3" t="str">
        <f>"5MHRSB0"</f>
        <v>5MHRSB0</v>
      </c>
      <c r="D651" s="3" t="str">
        <f>"105"</f>
        <v>105</v>
      </c>
      <c r="E651" s="3" t="s">
        <v>27</v>
      </c>
      <c r="F651" s="3">
        <v>22</v>
      </c>
    </row>
    <row r="652" spans="1:6" x14ac:dyDescent="0.25">
      <c r="A652" s="3" t="str">
        <f t="shared" si="27"/>
        <v>0044</v>
      </c>
      <c r="B652" s="3" t="s">
        <v>144</v>
      </c>
      <c r="C652" s="3" t="str">
        <f>"5RHRGE0"</f>
        <v>5RHRGE0</v>
      </c>
      <c r="D652" s="3" t="str">
        <f>"103"</f>
        <v>103</v>
      </c>
      <c r="E652" s="3" t="s">
        <v>13</v>
      </c>
      <c r="F652" s="3">
        <v>29</v>
      </c>
    </row>
    <row r="653" spans="1:6" x14ac:dyDescent="0.25">
      <c r="A653" s="3" t="str">
        <f t="shared" si="27"/>
        <v>0044</v>
      </c>
      <c r="B653" s="3" t="s">
        <v>144</v>
      </c>
      <c r="C653" s="3" t="str">
        <f>"5RHRGE0"</f>
        <v>5RHRGE0</v>
      </c>
      <c r="D653" s="3" t="str">
        <f>"104"</f>
        <v>104</v>
      </c>
      <c r="E653" s="3" t="s">
        <v>13</v>
      </c>
      <c r="F653" s="3">
        <v>30</v>
      </c>
    </row>
    <row r="654" spans="1:6" x14ac:dyDescent="0.25">
      <c r="A654" s="3" t="str">
        <f t="shared" si="27"/>
        <v>0044</v>
      </c>
      <c r="B654" s="3" t="s">
        <v>144</v>
      </c>
      <c r="C654" s="3" t="str">
        <f>"6RHRGE0"</f>
        <v>6RHRGE0</v>
      </c>
      <c r="D654" s="3" t="str">
        <f>"102"</f>
        <v>102</v>
      </c>
      <c r="E654" s="3" t="s">
        <v>14</v>
      </c>
      <c r="F654" s="3">
        <v>25</v>
      </c>
    </row>
    <row r="655" spans="1:6" x14ac:dyDescent="0.25">
      <c r="A655" s="3" t="str">
        <f t="shared" si="27"/>
        <v>0044</v>
      </c>
      <c r="B655" s="3" t="s">
        <v>144</v>
      </c>
      <c r="C655" s="3" t="str">
        <f>"6RHRGE0"</f>
        <v>6RHRGE0</v>
      </c>
      <c r="D655" s="3" t="str">
        <f>"106"</f>
        <v>106</v>
      </c>
      <c r="E655" s="3" t="s">
        <v>14</v>
      </c>
      <c r="F655" s="3">
        <v>25</v>
      </c>
    </row>
    <row r="656" spans="1:6" x14ac:dyDescent="0.25">
      <c r="A656" s="3" t="str">
        <f t="shared" si="27"/>
        <v>0044</v>
      </c>
      <c r="B656" s="3" t="s">
        <v>144</v>
      </c>
      <c r="C656" s="3" t="str">
        <f>"KAHRDL1"</f>
        <v>KAHRDL1</v>
      </c>
      <c r="D656" s="3" t="str">
        <f>"2051"</f>
        <v>2051</v>
      </c>
      <c r="E656" s="3" t="s">
        <v>39</v>
      </c>
      <c r="F656" s="3">
        <v>14</v>
      </c>
    </row>
    <row r="657" spans="1:6" x14ac:dyDescent="0.25">
      <c r="A657" s="3" t="str">
        <f t="shared" si="27"/>
        <v>0044</v>
      </c>
      <c r="B657" s="3" t="s">
        <v>144</v>
      </c>
      <c r="C657" s="3" t="str">
        <f>"KAHRGE0"</f>
        <v>KAHRGE0</v>
      </c>
      <c r="D657" s="3" t="str">
        <f>"2101"</f>
        <v>2101</v>
      </c>
      <c r="E657" s="3" t="s">
        <v>15</v>
      </c>
      <c r="F657" s="3">
        <v>13</v>
      </c>
    </row>
    <row r="658" spans="1:6" x14ac:dyDescent="0.25">
      <c r="A658" s="3" t="str">
        <f t="shared" si="27"/>
        <v>0044</v>
      </c>
      <c r="B658" s="3" t="s">
        <v>144</v>
      </c>
      <c r="C658" s="3" t="str">
        <f>"KFHRDL1"</f>
        <v>KFHRDL1</v>
      </c>
      <c r="D658" s="3" t="str">
        <f>"211"</f>
        <v>211</v>
      </c>
      <c r="E658" s="3" t="s">
        <v>56</v>
      </c>
      <c r="F658" s="3">
        <v>17</v>
      </c>
    </row>
    <row r="659" spans="1:6" x14ac:dyDescent="0.25">
      <c r="A659" s="3" t="str">
        <f t="shared" si="27"/>
        <v>0044</v>
      </c>
      <c r="B659" s="3" t="s">
        <v>144</v>
      </c>
      <c r="C659" s="3" t="str">
        <f>"KFHRGE0"</f>
        <v>KFHRGE0</v>
      </c>
      <c r="D659" s="3" t="str">
        <f>"206"</f>
        <v>206</v>
      </c>
      <c r="E659" s="3" t="s">
        <v>73</v>
      </c>
      <c r="F659" s="3">
        <v>16</v>
      </c>
    </row>
    <row r="660" spans="1:6" x14ac:dyDescent="0.25">
      <c r="A660" s="3" t="str">
        <f t="shared" si="27"/>
        <v>0044</v>
      </c>
      <c r="B660" s="3" t="s">
        <v>144</v>
      </c>
      <c r="C660" s="3" t="str">
        <f>"KPHRDL1"</f>
        <v>KPHRDL1</v>
      </c>
      <c r="D660" s="3" t="str">
        <f>"2052"</f>
        <v>2052</v>
      </c>
      <c r="E660" s="3" t="s">
        <v>40</v>
      </c>
      <c r="F660" s="3">
        <v>15</v>
      </c>
    </row>
    <row r="661" spans="1:6" x14ac:dyDescent="0.25">
      <c r="A661" s="3" t="str">
        <f t="shared" si="27"/>
        <v>0044</v>
      </c>
      <c r="B661" s="3" t="s">
        <v>144</v>
      </c>
      <c r="C661" s="3" t="str">
        <f>"KPHRGE0"</f>
        <v>KPHRGE0</v>
      </c>
      <c r="D661" s="3" t="str">
        <f>"2102"</f>
        <v>2102</v>
      </c>
      <c r="E661" s="3" t="s">
        <v>16</v>
      </c>
      <c r="F661" s="3">
        <v>11</v>
      </c>
    </row>
    <row r="662" spans="1:6" x14ac:dyDescent="0.25">
      <c r="A662" s="3" t="str">
        <f t="shared" ref="A662:A689" si="28">"0046"</f>
        <v>0046</v>
      </c>
      <c r="B662" s="3" t="s">
        <v>145</v>
      </c>
      <c r="C662" s="3" t="str">
        <f>"1MHRGE0"</f>
        <v>1MHRGE0</v>
      </c>
      <c r="D662" s="3" t="str">
        <f>"24"</f>
        <v>24</v>
      </c>
      <c r="E662" s="3" t="s">
        <v>44</v>
      </c>
      <c r="F662" s="3">
        <v>23</v>
      </c>
    </row>
    <row r="663" spans="1:6" x14ac:dyDescent="0.25">
      <c r="A663" s="3" t="str">
        <f t="shared" si="28"/>
        <v>0046</v>
      </c>
      <c r="B663" s="3" t="s">
        <v>145</v>
      </c>
      <c r="C663" s="3" t="str">
        <f>"1RHRDL1"</f>
        <v>1RHRDL1</v>
      </c>
      <c r="D663" s="3" t="str">
        <f>"8"</f>
        <v>8</v>
      </c>
      <c r="E663" s="3" t="s">
        <v>21</v>
      </c>
      <c r="F663" s="3">
        <v>23</v>
      </c>
    </row>
    <row r="664" spans="1:6" x14ac:dyDescent="0.25">
      <c r="A664" s="3" t="str">
        <f t="shared" si="28"/>
        <v>0046</v>
      </c>
      <c r="B664" s="3" t="s">
        <v>145</v>
      </c>
      <c r="C664" s="3" t="str">
        <f>"1RHRDL1"</f>
        <v>1RHRDL1</v>
      </c>
      <c r="D664" s="3" t="str">
        <f>"9"</f>
        <v>9</v>
      </c>
      <c r="E664" s="3" t="s">
        <v>21</v>
      </c>
      <c r="F664" s="3">
        <v>23</v>
      </c>
    </row>
    <row r="665" spans="1:6" x14ac:dyDescent="0.25">
      <c r="A665" s="3" t="str">
        <f t="shared" si="28"/>
        <v>0046</v>
      </c>
      <c r="B665" s="3" t="s">
        <v>145</v>
      </c>
      <c r="C665" s="3" t="str">
        <f>"1RHRDL1"</f>
        <v>1RHRDL1</v>
      </c>
      <c r="D665" s="3" t="str">
        <f>"10"</f>
        <v>10</v>
      </c>
      <c r="E665" s="3" t="s">
        <v>21</v>
      </c>
      <c r="F665" s="3">
        <v>22</v>
      </c>
    </row>
    <row r="666" spans="1:6" x14ac:dyDescent="0.25">
      <c r="A666" s="3" t="str">
        <f t="shared" si="28"/>
        <v>0046</v>
      </c>
      <c r="B666" s="3" t="s">
        <v>145</v>
      </c>
      <c r="C666" s="3" t="str">
        <f>"1RHRDL1"</f>
        <v>1RHRDL1</v>
      </c>
      <c r="D666" s="3" t="str">
        <f>"26"</f>
        <v>26</v>
      </c>
      <c r="E666" s="3" t="s">
        <v>21</v>
      </c>
      <c r="F666" s="3">
        <v>22</v>
      </c>
    </row>
    <row r="667" spans="1:6" x14ac:dyDescent="0.25">
      <c r="A667" s="3" t="str">
        <f t="shared" si="28"/>
        <v>0046</v>
      </c>
      <c r="B667" s="3" t="s">
        <v>145</v>
      </c>
      <c r="C667" s="3" t="str">
        <f>"2RHRDL1"</f>
        <v>2RHRDL1</v>
      </c>
      <c r="D667" s="3" t="str">
        <f>"25"</f>
        <v>25</v>
      </c>
      <c r="E667" s="3" t="s">
        <v>23</v>
      </c>
      <c r="F667" s="3">
        <v>19</v>
      </c>
    </row>
    <row r="668" spans="1:6" x14ac:dyDescent="0.25">
      <c r="A668" s="3" t="str">
        <f t="shared" si="28"/>
        <v>0046</v>
      </c>
      <c r="B668" s="3" t="s">
        <v>145</v>
      </c>
      <c r="C668" s="3" t="str">
        <f>"2RHRDL1"</f>
        <v>2RHRDL1</v>
      </c>
      <c r="D668" s="3" t="str">
        <f>"27"</f>
        <v>27</v>
      </c>
      <c r="E668" s="3" t="s">
        <v>23</v>
      </c>
      <c r="F668" s="3">
        <v>19</v>
      </c>
    </row>
    <row r="669" spans="1:6" x14ac:dyDescent="0.25">
      <c r="A669" s="3" t="str">
        <f t="shared" si="28"/>
        <v>0046</v>
      </c>
      <c r="B669" s="3" t="s">
        <v>145</v>
      </c>
      <c r="C669" s="3" t="str">
        <f>"2RHRDL1"</f>
        <v>2RHRDL1</v>
      </c>
      <c r="D669" s="3" t="str">
        <f>"28"</f>
        <v>28</v>
      </c>
      <c r="E669" s="3" t="s">
        <v>23</v>
      </c>
      <c r="F669" s="3">
        <v>18</v>
      </c>
    </row>
    <row r="670" spans="1:6" x14ac:dyDescent="0.25">
      <c r="A670" s="3" t="str">
        <f t="shared" si="28"/>
        <v>0046</v>
      </c>
      <c r="B670" s="3" t="s">
        <v>145</v>
      </c>
      <c r="C670" s="3" t="str">
        <f>"2RHRDL1"</f>
        <v>2RHRDL1</v>
      </c>
      <c r="D670" s="3" t="str">
        <f>"29"</f>
        <v>29</v>
      </c>
      <c r="E670" s="3" t="s">
        <v>23</v>
      </c>
      <c r="F670" s="3">
        <v>19</v>
      </c>
    </row>
    <row r="671" spans="1:6" x14ac:dyDescent="0.25">
      <c r="A671" s="3" t="str">
        <f t="shared" si="28"/>
        <v>0046</v>
      </c>
      <c r="B671" s="3" t="s">
        <v>145</v>
      </c>
      <c r="C671" s="3" t="str">
        <f>"3RHRDL1"</f>
        <v>3RHRDL1</v>
      </c>
      <c r="D671" s="3" t="str">
        <f>"12"</f>
        <v>12</v>
      </c>
      <c r="E671" s="3" t="s">
        <v>24</v>
      </c>
      <c r="F671" s="3">
        <v>21</v>
      </c>
    </row>
    <row r="672" spans="1:6" x14ac:dyDescent="0.25">
      <c r="A672" s="3" t="str">
        <f t="shared" si="28"/>
        <v>0046</v>
      </c>
      <c r="B672" s="3" t="s">
        <v>145</v>
      </c>
      <c r="C672" s="3" t="str">
        <f>"3RHRDL1"</f>
        <v>3RHRDL1</v>
      </c>
      <c r="D672" s="3" t="str">
        <f>"13"</f>
        <v>13</v>
      </c>
      <c r="E672" s="3" t="s">
        <v>24</v>
      </c>
      <c r="F672" s="3">
        <v>18</v>
      </c>
    </row>
    <row r="673" spans="1:6" x14ac:dyDescent="0.25">
      <c r="A673" s="3" t="str">
        <f t="shared" si="28"/>
        <v>0046</v>
      </c>
      <c r="B673" s="3" t="s">
        <v>145</v>
      </c>
      <c r="C673" s="3" t="str">
        <f>"3RHRDL1"</f>
        <v>3RHRDL1</v>
      </c>
      <c r="D673" s="3" t="str">
        <f>"15"</f>
        <v>15</v>
      </c>
      <c r="E673" s="3" t="s">
        <v>24</v>
      </c>
      <c r="F673" s="3">
        <v>21</v>
      </c>
    </row>
    <row r="674" spans="1:6" x14ac:dyDescent="0.25">
      <c r="A674" s="3" t="str">
        <f t="shared" si="28"/>
        <v>0046</v>
      </c>
      <c r="B674" s="3" t="s">
        <v>145</v>
      </c>
      <c r="C674" s="3" t="str">
        <f>"3RHRDL1"</f>
        <v>3RHRDL1</v>
      </c>
      <c r="D674" s="3" t="str">
        <f>"16"</f>
        <v>16</v>
      </c>
      <c r="E674" s="3" t="s">
        <v>24</v>
      </c>
      <c r="F674" s="3">
        <v>21</v>
      </c>
    </row>
    <row r="675" spans="1:6" x14ac:dyDescent="0.25">
      <c r="A675" s="3" t="str">
        <f t="shared" si="28"/>
        <v>0046</v>
      </c>
      <c r="B675" s="3" t="s">
        <v>145</v>
      </c>
      <c r="C675" s="3" t="str">
        <f>"3RHRGE0"</f>
        <v>3RHRGE0</v>
      </c>
      <c r="D675" s="3" t="str">
        <f>"14"</f>
        <v>14</v>
      </c>
      <c r="E675" s="3" t="s">
        <v>11</v>
      </c>
      <c r="F675" s="3">
        <v>13</v>
      </c>
    </row>
    <row r="676" spans="1:6" x14ac:dyDescent="0.25">
      <c r="A676" s="3" t="str">
        <f t="shared" si="28"/>
        <v>0046</v>
      </c>
      <c r="B676" s="3" t="s">
        <v>145</v>
      </c>
      <c r="C676" s="3" t="str">
        <f>"4MHRDL1"</f>
        <v>4MHRDL1</v>
      </c>
      <c r="D676" s="3" t="str">
        <f>"3"</f>
        <v>3</v>
      </c>
      <c r="E676" s="3" t="s">
        <v>90</v>
      </c>
      <c r="F676" s="3">
        <v>25</v>
      </c>
    </row>
    <row r="677" spans="1:6" x14ac:dyDescent="0.25">
      <c r="A677" s="3" t="str">
        <f t="shared" si="28"/>
        <v>0046</v>
      </c>
      <c r="B677" s="3" t="s">
        <v>145</v>
      </c>
      <c r="C677" s="3" t="str">
        <f>"4RHRDL1"</f>
        <v>4RHRDL1</v>
      </c>
      <c r="D677" s="3" t="str">
        <f>"4"</f>
        <v>4</v>
      </c>
      <c r="E677" s="3" t="s">
        <v>25</v>
      </c>
      <c r="F677" s="3">
        <v>26</v>
      </c>
    </row>
    <row r="678" spans="1:6" x14ac:dyDescent="0.25">
      <c r="A678" s="3" t="str">
        <f t="shared" si="28"/>
        <v>0046</v>
      </c>
      <c r="B678" s="3" t="s">
        <v>145</v>
      </c>
      <c r="C678" s="3" t="str">
        <f>"4RHRDL1"</f>
        <v>4RHRDL1</v>
      </c>
      <c r="D678" s="3" t="str">
        <f>"5"</f>
        <v>5</v>
      </c>
      <c r="E678" s="3" t="s">
        <v>25</v>
      </c>
      <c r="F678" s="3">
        <v>27</v>
      </c>
    </row>
    <row r="679" spans="1:6" x14ac:dyDescent="0.25">
      <c r="A679" s="3" t="str">
        <f t="shared" si="28"/>
        <v>0046</v>
      </c>
      <c r="B679" s="3" t="s">
        <v>145</v>
      </c>
      <c r="C679" s="3" t="str">
        <f>"4RHRGE0"</f>
        <v>4RHRGE0</v>
      </c>
      <c r="D679" s="3" t="str">
        <f>"2"</f>
        <v>2</v>
      </c>
      <c r="E679" s="3" t="s">
        <v>12</v>
      </c>
      <c r="F679" s="3">
        <v>29</v>
      </c>
    </row>
    <row r="680" spans="1:6" x14ac:dyDescent="0.25">
      <c r="A680" s="3" t="str">
        <f t="shared" si="28"/>
        <v>0046</v>
      </c>
      <c r="B680" s="3" t="s">
        <v>145</v>
      </c>
      <c r="C680" s="3" t="str">
        <f>"5RHRGE0"</f>
        <v>5RHRGE0</v>
      </c>
      <c r="D680" s="3" t="str">
        <f>"1"</f>
        <v>1</v>
      </c>
      <c r="E680" s="3" t="s">
        <v>13</v>
      </c>
      <c r="F680" s="3">
        <v>26</v>
      </c>
    </row>
    <row r="681" spans="1:6" x14ac:dyDescent="0.25">
      <c r="A681" s="3" t="str">
        <f t="shared" si="28"/>
        <v>0046</v>
      </c>
      <c r="B681" s="3" t="s">
        <v>145</v>
      </c>
      <c r="C681" s="3" t="str">
        <f>"5RHRGE0"</f>
        <v>5RHRGE0</v>
      </c>
      <c r="D681" s="3" t="str">
        <f>"18"</f>
        <v>18</v>
      </c>
      <c r="E681" s="3" t="s">
        <v>13</v>
      </c>
      <c r="F681" s="3">
        <v>26</v>
      </c>
    </row>
    <row r="682" spans="1:6" x14ac:dyDescent="0.25">
      <c r="A682" s="3" t="str">
        <f t="shared" si="28"/>
        <v>0046</v>
      </c>
      <c r="B682" s="3" t="s">
        <v>145</v>
      </c>
      <c r="C682" s="3" t="str">
        <f>"5RHRSB0"</f>
        <v>5RHRSB0</v>
      </c>
      <c r="D682" s="3" t="str">
        <f>"19"</f>
        <v>19</v>
      </c>
      <c r="E682" s="3" t="s">
        <v>67</v>
      </c>
      <c r="F682" s="3">
        <v>27</v>
      </c>
    </row>
    <row r="683" spans="1:6" x14ac:dyDescent="0.25">
      <c r="A683" s="3" t="str">
        <f t="shared" si="28"/>
        <v>0046</v>
      </c>
      <c r="B683" s="3" t="s">
        <v>145</v>
      </c>
      <c r="C683" s="3" t="str">
        <f>"6RHRGE0"</f>
        <v>6RHRGE0</v>
      </c>
      <c r="D683" s="3" t="str">
        <f>"20"</f>
        <v>20</v>
      </c>
      <c r="E683" s="3" t="s">
        <v>14</v>
      </c>
      <c r="F683" s="3">
        <v>29</v>
      </c>
    </row>
    <row r="684" spans="1:6" x14ac:dyDescent="0.25">
      <c r="A684" s="3" t="str">
        <f t="shared" si="28"/>
        <v>0046</v>
      </c>
      <c r="B684" s="3" t="s">
        <v>145</v>
      </c>
      <c r="C684" s="3" t="str">
        <f>"6RHRGE0"</f>
        <v>6RHRGE0</v>
      </c>
      <c r="D684" s="3" t="str">
        <f>"22"</f>
        <v>22</v>
      </c>
      <c r="E684" s="3" t="s">
        <v>14</v>
      </c>
      <c r="F684" s="3">
        <v>30</v>
      </c>
    </row>
    <row r="685" spans="1:6" x14ac:dyDescent="0.25">
      <c r="A685" s="3" t="str">
        <f t="shared" si="28"/>
        <v>0046</v>
      </c>
      <c r="B685" s="3" t="s">
        <v>145</v>
      </c>
      <c r="C685" s="3" t="str">
        <f>"6RHRSB0"</f>
        <v>6RHRSB0</v>
      </c>
      <c r="D685" s="3" t="str">
        <f>"17"</f>
        <v>17</v>
      </c>
      <c r="E685" s="3" t="s">
        <v>68</v>
      </c>
      <c r="F685" s="3">
        <v>18</v>
      </c>
    </row>
    <row r="686" spans="1:6" x14ac:dyDescent="0.25">
      <c r="A686" s="3" t="str">
        <f t="shared" si="28"/>
        <v>0046</v>
      </c>
      <c r="B686" s="3" t="s">
        <v>145</v>
      </c>
      <c r="C686" s="3" t="str">
        <f>"KAHRDL1"</f>
        <v>KAHRDL1</v>
      </c>
      <c r="D686" s="3" t="str">
        <f>"71"</f>
        <v>71</v>
      </c>
      <c r="E686" s="3" t="s">
        <v>39</v>
      </c>
      <c r="F686" s="3">
        <v>21</v>
      </c>
    </row>
    <row r="687" spans="1:6" x14ac:dyDescent="0.25">
      <c r="A687" s="3" t="str">
        <f t="shared" si="28"/>
        <v>0046</v>
      </c>
      <c r="B687" s="3" t="s">
        <v>145</v>
      </c>
      <c r="C687" s="3" t="str">
        <f>"KAHRDL1"</f>
        <v>KAHRDL1</v>
      </c>
      <c r="D687" s="3" t="str">
        <f>"111"</f>
        <v>111</v>
      </c>
      <c r="E687" s="3" t="s">
        <v>39</v>
      </c>
      <c r="F687" s="3">
        <v>23</v>
      </c>
    </row>
    <row r="688" spans="1:6" x14ac:dyDescent="0.25">
      <c r="A688" s="3" t="str">
        <f t="shared" si="28"/>
        <v>0046</v>
      </c>
      <c r="B688" s="3" t="s">
        <v>145</v>
      </c>
      <c r="C688" s="3" t="str">
        <f>"KPHRDL1"</f>
        <v>KPHRDL1</v>
      </c>
      <c r="D688" s="3" t="str">
        <f>"72"</f>
        <v>72</v>
      </c>
      <c r="E688" s="3" t="s">
        <v>40</v>
      </c>
      <c r="F688" s="3">
        <v>22</v>
      </c>
    </row>
    <row r="689" spans="1:6" x14ac:dyDescent="0.25">
      <c r="A689" s="3" t="str">
        <f t="shared" si="28"/>
        <v>0046</v>
      </c>
      <c r="B689" s="3" t="s">
        <v>145</v>
      </c>
      <c r="C689" s="3" t="str">
        <f>"KPHRDL1"</f>
        <v>KPHRDL1</v>
      </c>
      <c r="D689" s="3" t="str">
        <f>"112"</f>
        <v>112</v>
      </c>
      <c r="E689" s="3" t="s">
        <v>40</v>
      </c>
      <c r="F689" s="3">
        <v>22</v>
      </c>
    </row>
    <row r="690" spans="1:6" x14ac:dyDescent="0.25">
      <c r="A690" s="3" t="str">
        <f t="shared" ref="A690:A713" si="29">"0021"</f>
        <v>0021</v>
      </c>
      <c r="B690" s="3" t="s">
        <v>146</v>
      </c>
      <c r="C690" s="3" t="str">
        <f>"1RHRDL2"</f>
        <v>1RHRDL2</v>
      </c>
      <c r="D690" s="3" t="str">
        <f>"106"</f>
        <v>106</v>
      </c>
      <c r="E690" s="3" t="s">
        <v>22</v>
      </c>
      <c r="F690" s="3">
        <v>28</v>
      </c>
    </row>
    <row r="691" spans="1:6" x14ac:dyDescent="0.25">
      <c r="A691" s="3" t="str">
        <f t="shared" si="29"/>
        <v>0021</v>
      </c>
      <c r="B691" s="3" t="s">
        <v>146</v>
      </c>
      <c r="C691" s="3" t="str">
        <f>"1RHRDL2"</f>
        <v>1RHRDL2</v>
      </c>
      <c r="D691" s="3" t="str">
        <f>"107"</f>
        <v>107</v>
      </c>
      <c r="E691" s="3" t="s">
        <v>22</v>
      </c>
      <c r="F691" s="3">
        <v>26</v>
      </c>
    </row>
    <row r="692" spans="1:6" x14ac:dyDescent="0.25">
      <c r="A692" s="3" t="str">
        <f t="shared" si="29"/>
        <v>0021</v>
      </c>
      <c r="B692" s="3" t="s">
        <v>146</v>
      </c>
      <c r="C692" s="3" t="str">
        <f>"1RHRGE0"</f>
        <v>1RHRGE0</v>
      </c>
      <c r="D692" s="3" t="str">
        <f>"116"</f>
        <v>116</v>
      </c>
      <c r="E692" s="3" t="s">
        <v>9</v>
      </c>
      <c r="F692" s="3">
        <v>27</v>
      </c>
    </row>
    <row r="693" spans="1:6" x14ac:dyDescent="0.25">
      <c r="A693" s="3" t="str">
        <f t="shared" si="29"/>
        <v>0021</v>
      </c>
      <c r="B693" s="3" t="s">
        <v>146</v>
      </c>
      <c r="C693" s="3" t="str">
        <f>"1RHRGE0"</f>
        <v>1RHRGE0</v>
      </c>
      <c r="D693" s="3" t="str">
        <f>"118"</f>
        <v>118</v>
      </c>
      <c r="E693" s="3" t="s">
        <v>9</v>
      </c>
      <c r="F693" s="3">
        <v>28</v>
      </c>
    </row>
    <row r="694" spans="1:6" x14ac:dyDescent="0.25">
      <c r="A694" s="3" t="str">
        <f t="shared" si="29"/>
        <v>0021</v>
      </c>
      <c r="B694" s="3" t="s">
        <v>146</v>
      </c>
      <c r="C694" s="3" t="str">
        <f>"2RHRDL2"</f>
        <v>2RHRDL2</v>
      </c>
      <c r="D694" s="3" t="str">
        <f>"120"</f>
        <v>120</v>
      </c>
      <c r="E694" s="3" t="s">
        <v>32</v>
      </c>
      <c r="F694" s="3">
        <v>20</v>
      </c>
    </row>
    <row r="695" spans="1:6" x14ac:dyDescent="0.25">
      <c r="A695" s="3" t="str">
        <f t="shared" si="29"/>
        <v>0021</v>
      </c>
      <c r="B695" s="3" t="s">
        <v>146</v>
      </c>
      <c r="C695" s="3" t="str">
        <f>"2RHRDL2"</f>
        <v>2RHRDL2</v>
      </c>
      <c r="D695" s="3" t="str">
        <f>"121"</f>
        <v>121</v>
      </c>
      <c r="E695" s="3" t="s">
        <v>32</v>
      </c>
      <c r="F695" s="3">
        <v>21</v>
      </c>
    </row>
    <row r="696" spans="1:6" x14ac:dyDescent="0.25">
      <c r="A696" s="3" t="str">
        <f t="shared" si="29"/>
        <v>0021</v>
      </c>
      <c r="B696" s="3" t="s">
        <v>146</v>
      </c>
      <c r="C696" s="3" t="str">
        <f>"2RHRGE0"</f>
        <v>2RHRGE0</v>
      </c>
      <c r="D696" s="3" t="str">
        <f>"117"</f>
        <v>117</v>
      </c>
      <c r="E696" s="3" t="s">
        <v>10</v>
      </c>
      <c r="F696" s="3">
        <v>21</v>
      </c>
    </row>
    <row r="697" spans="1:6" x14ac:dyDescent="0.25">
      <c r="A697" s="3" t="str">
        <f t="shared" si="29"/>
        <v>0021</v>
      </c>
      <c r="B697" s="3" t="s">
        <v>146</v>
      </c>
      <c r="C697" s="3" t="str">
        <f>"2RHRGE0"</f>
        <v>2RHRGE0</v>
      </c>
      <c r="D697" s="3" t="str">
        <f>"119"</f>
        <v>119</v>
      </c>
      <c r="E697" s="3" t="s">
        <v>10</v>
      </c>
      <c r="F697" s="3">
        <v>21</v>
      </c>
    </row>
    <row r="698" spans="1:6" x14ac:dyDescent="0.25">
      <c r="A698" s="3" t="str">
        <f t="shared" si="29"/>
        <v>0021</v>
      </c>
      <c r="B698" s="3" t="s">
        <v>146</v>
      </c>
      <c r="C698" s="3" t="str">
        <f>"3RHRDL2"</f>
        <v>3RHRDL2</v>
      </c>
      <c r="D698" s="3" t="str">
        <f>"200"</f>
        <v>200</v>
      </c>
      <c r="E698" s="3" t="s">
        <v>34</v>
      </c>
      <c r="F698" s="3">
        <v>24</v>
      </c>
    </row>
    <row r="699" spans="1:6" x14ac:dyDescent="0.25">
      <c r="A699" s="3" t="str">
        <f t="shared" si="29"/>
        <v>0021</v>
      </c>
      <c r="B699" s="3" t="s">
        <v>146</v>
      </c>
      <c r="C699" s="3" t="str">
        <f>"3RHRDL2"</f>
        <v>3RHRDL2</v>
      </c>
      <c r="D699" s="3" t="str">
        <f>"201"</f>
        <v>201</v>
      </c>
      <c r="E699" s="3" t="s">
        <v>34</v>
      </c>
      <c r="F699" s="3">
        <v>22</v>
      </c>
    </row>
    <row r="700" spans="1:6" x14ac:dyDescent="0.25">
      <c r="A700" s="3" t="str">
        <f t="shared" si="29"/>
        <v>0021</v>
      </c>
      <c r="B700" s="3" t="s">
        <v>146</v>
      </c>
      <c r="C700" s="3" t="str">
        <f>"3RHRGE0"</f>
        <v>3RHRGE0</v>
      </c>
      <c r="D700" s="3" t="str">
        <f>"202"</f>
        <v>202</v>
      </c>
      <c r="E700" s="3" t="s">
        <v>11</v>
      </c>
      <c r="F700" s="3">
        <v>29</v>
      </c>
    </row>
    <row r="701" spans="1:6" x14ac:dyDescent="0.25">
      <c r="A701" s="3" t="str">
        <f t="shared" si="29"/>
        <v>0021</v>
      </c>
      <c r="B701" s="3" t="s">
        <v>146</v>
      </c>
      <c r="C701" s="3" t="str">
        <f>"3RHRGE0"</f>
        <v>3RHRGE0</v>
      </c>
      <c r="D701" s="3" t="str">
        <f>"204"</f>
        <v>204</v>
      </c>
      <c r="E701" s="3" t="s">
        <v>11</v>
      </c>
      <c r="F701" s="3">
        <v>29</v>
      </c>
    </row>
    <row r="702" spans="1:6" x14ac:dyDescent="0.25">
      <c r="A702" s="3" t="str">
        <f t="shared" si="29"/>
        <v>0021</v>
      </c>
      <c r="B702" s="3" t="s">
        <v>146</v>
      </c>
      <c r="C702" s="3" t="str">
        <f>"4RHRDL1"</f>
        <v>4RHRDL1</v>
      </c>
      <c r="D702" s="3" t="str">
        <f>"213"</f>
        <v>213</v>
      </c>
      <c r="E702" s="3" t="s">
        <v>25</v>
      </c>
      <c r="F702" s="3">
        <v>24</v>
      </c>
    </row>
    <row r="703" spans="1:6" x14ac:dyDescent="0.25">
      <c r="A703" s="3" t="str">
        <f t="shared" si="29"/>
        <v>0021</v>
      </c>
      <c r="B703" s="3" t="s">
        <v>146</v>
      </c>
      <c r="C703" s="3" t="str">
        <f>"4RHRGE0"</f>
        <v>4RHRGE0</v>
      </c>
      <c r="D703" s="3" t="str">
        <f>"203"</f>
        <v>203</v>
      </c>
      <c r="E703" s="3" t="s">
        <v>12</v>
      </c>
      <c r="F703" s="3">
        <v>29</v>
      </c>
    </row>
    <row r="704" spans="1:6" x14ac:dyDescent="0.25">
      <c r="A704" s="3" t="str">
        <f t="shared" si="29"/>
        <v>0021</v>
      </c>
      <c r="B704" s="3" t="s">
        <v>146</v>
      </c>
      <c r="C704" s="3" t="str">
        <f>"4RHRGE0"</f>
        <v>4RHRGE0</v>
      </c>
      <c r="D704" s="3" t="str">
        <f>"205"</f>
        <v>205</v>
      </c>
      <c r="E704" s="3" t="s">
        <v>12</v>
      </c>
      <c r="F704" s="3">
        <v>29</v>
      </c>
    </row>
    <row r="705" spans="1:6" x14ac:dyDescent="0.25">
      <c r="A705" s="3" t="str">
        <f t="shared" si="29"/>
        <v>0021</v>
      </c>
      <c r="B705" s="3" t="s">
        <v>146</v>
      </c>
      <c r="C705" s="3" t="str">
        <f>"5MHRSB0"</f>
        <v>5MHRSB0</v>
      </c>
      <c r="D705" s="3" t="str">
        <f>"212"</f>
        <v>212</v>
      </c>
      <c r="E705" s="3" t="s">
        <v>27</v>
      </c>
      <c r="F705" s="3">
        <v>16</v>
      </c>
    </row>
    <row r="706" spans="1:6" x14ac:dyDescent="0.25">
      <c r="A706" s="3" t="str">
        <f t="shared" si="29"/>
        <v>0021</v>
      </c>
      <c r="B706" s="3" t="s">
        <v>146</v>
      </c>
      <c r="C706" s="3" t="str">
        <f>"5RHRGE0"</f>
        <v>5RHRGE0</v>
      </c>
      <c r="D706" s="3" t="str">
        <f>"214"</f>
        <v>214</v>
      </c>
      <c r="E706" s="3" t="s">
        <v>13</v>
      </c>
      <c r="F706" s="3">
        <v>30</v>
      </c>
    </row>
    <row r="707" spans="1:6" x14ac:dyDescent="0.25">
      <c r="A707" s="3" t="str">
        <f t="shared" si="29"/>
        <v>0021</v>
      </c>
      <c r="B707" s="3" t="s">
        <v>146</v>
      </c>
      <c r="C707" s="3" t="str">
        <f>"5RHRGE0"</f>
        <v>5RHRGE0</v>
      </c>
      <c r="D707" s="3" t="str">
        <f>"215"</f>
        <v>215</v>
      </c>
      <c r="E707" s="3" t="s">
        <v>13</v>
      </c>
      <c r="F707" s="3">
        <v>30</v>
      </c>
    </row>
    <row r="708" spans="1:6" x14ac:dyDescent="0.25">
      <c r="A708" s="3" t="str">
        <f t="shared" si="29"/>
        <v>0021</v>
      </c>
      <c r="B708" s="3" t="s">
        <v>146</v>
      </c>
      <c r="C708" s="3" t="str">
        <f>"6RHRGE0"</f>
        <v>6RHRGE0</v>
      </c>
      <c r="D708" s="3" t="str">
        <f>"216"</f>
        <v>216</v>
      </c>
      <c r="E708" s="3" t="s">
        <v>14</v>
      </c>
      <c r="F708" s="3">
        <v>27</v>
      </c>
    </row>
    <row r="709" spans="1:6" x14ac:dyDescent="0.25">
      <c r="A709" s="3" t="str">
        <f t="shared" si="29"/>
        <v>0021</v>
      </c>
      <c r="B709" s="3" t="s">
        <v>146</v>
      </c>
      <c r="C709" s="3" t="str">
        <f>"6RHRGE0"</f>
        <v>6RHRGE0</v>
      </c>
      <c r="D709" s="3" t="str">
        <f>"217"</f>
        <v>217</v>
      </c>
      <c r="E709" s="3" t="s">
        <v>14</v>
      </c>
      <c r="F709" s="3">
        <v>24</v>
      </c>
    </row>
    <row r="710" spans="1:6" x14ac:dyDescent="0.25">
      <c r="A710" s="3" t="str">
        <f t="shared" si="29"/>
        <v>0021</v>
      </c>
      <c r="B710" s="3" t="s">
        <v>146</v>
      </c>
      <c r="C710" s="3" t="str">
        <f>"KAHRDL2"</f>
        <v>KAHRDL2</v>
      </c>
      <c r="D710" s="3" t="str">
        <f>"1221"</f>
        <v>1221</v>
      </c>
      <c r="E710" s="3" t="s">
        <v>28</v>
      </c>
      <c r="F710" s="3">
        <v>28</v>
      </c>
    </row>
    <row r="711" spans="1:6" x14ac:dyDescent="0.25">
      <c r="A711" s="3" t="str">
        <f t="shared" si="29"/>
        <v>0021</v>
      </c>
      <c r="B711" s="3" t="s">
        <v>146</v>
      </c>
      <c r="C711" s="3" t="str">
        <f>"KAHRGE0"</f>
        <v>KAHRGE0</v>
      </c>
      <c r="D711" s="3" t="str">
        <f>"123"</f>
        <v>123</v>
      </c>
      <c r="E711" s="3" t="s">
        <v>15</v>
      </c>
      <c r="F711" s="3">
        <v>24</v>
      </c>
    </row>
    <row r="712" spans="1:6" x14ac:dyDescent="0.25">
      <c r="A712" s="3" t="str">
        <f t="shared" si="29"/>
        <v>0021</v>
      </c>
      <c r="B712" s="3" t="s">
        <v>146</v>
      </c>
      <c r="C712" s="3" t="str">
        <f>"KPHRDL2"</f>
        <v>KPHRDL2</v>
      </c>
      <c r="D712" s="3" t="str">
        <f>"1222"</f>
        <v>1222</v>
      </c>
      <c r="E712" s="3" t="s">
        <v>29</v>
      </c>
      <c r="F712" s="3">
        <v>28</v>
      </c>
    </row>
    <row r="713" spans="1:6" x14ac:dyDescent="0.25">
      <c r="A713" s="3" t="str">
        <f t="shared" si="29"/>
        <v>0021</v>
      </c>
      <c r="B713" s="3" t="s">
        <v>146</v>
      </c>
      <c r="C713" s="3" t="str">
        <f>"KPHRGE0"</f>
        <v>KPHRGE0</v>
      </c>
      <c r="D713" s="3" t="str">
        <f>"1232"</f>
        <v>1232</v>
      </c>
      <c r="E713" s="3" t="s">
        <v>16</v>
      </c>
      <c r="F713" s="3">
        <v>24</v>
      </c>
    </row>
    <row r="714" spans="1:6" x14ac:dyDescent="0.25">
      <c r="A714" s="3" t="str">
        <f t="shared" ref="A714:A731" si="30">"0048"</f>
        <v>0048</v>
      </c>
      <c r="B714" s="3" t="s">
        <v>147</v>
      </c>
      <c r="C714" s="3" t="str">
        <f>"1MHRDL1"</f>
        <v>1MHRDL1</v>
      </c>
      <c r="D714" s="3" t="str">
        <f>"123"</f>
        <v>123</v>
      </c>
      <c r="E714" s="3" t="s">
        <v>31</v>
      </c>
      <c r="F714" s="3">
        <v>15</v>
      </c>
    </row>
    <row r="715" spans="1:6" x14ac:dyDescent="0.25">
      <c r="A715" s="3" t="str">
        <f t="shared" si="30"/>
        <v>0048</v>
      </c>
      <c r="B715" s="3" t="s">
        <v>147</v>
      </c>
      <c r="C715" s="3" t="str">
        <f>"1MHRGE0"</f>
        <v>1MHRGE0</v>
      </c>
      <c r="D715" s="3" t="str">
        <f>"132"</f>
        <v>132</v>
      </c>
      <c r="E715" s="3" t="s">
        <v>44</v>
      </c>
      <c r="F715" s="3">
        <v>19</v>
      </c>
    </row>
    <row r="716" spans="1:6" x14ac:dyDescent="0.25">
      <c r="A716" s="3" t="str">
        <f t="shared" si="30"/>
        <v>0048</v>
      </c>
      <c r="B716" s="3" t="s">
        <v>147</v>
      </c>
      <c r="C716" s="3" t="str">
        <f>"1RHRDL1"</f>
        <v>1RHRDL1</v>
      </c>
      <c r="D716" s="3" t="str">
        <f>"129"</f>
        <v>129</v>
      </c>
      <c r="E716" s="3" t="s">
        <v>21</v>
      </c>
      <c r="F716" s="3">
        <v>20</v>
      </c>
    </row>
    <row r="717" spans="1:6" x14ac:dyDescent="0.25">
      <c r="A717" s="3" t="str">
        <f t="shared" si="30"/>
        <v>0048</v>
      </c>
      <c r="B717" s="3" t="s">
        <v>147</v>
      </c>
      <c r="C717" s="3" t="str">
        <f>"1RHRDL1"</f>
        <v>1RHRDL1</v>
      </c>
      <c r="D717" s="3" t="str">
        <f>"131"</f>
        <v>131</v>
      </c>
      <c r="E717" s="3" t="s">
        <v>21</v>
      </c>
      <c r="F717" s="3">
        <v>20</v>
      </c>
    </row>
    <row r="718" spans="1:6" x14ac:dyDescent="0.25">
      <c r="A718" s="3" t="str">
        <f t="shared" si="30"/>
        <v>0048</v>
      </c>
      <c r="B718" s="3" t="s">
        <v>147</v>
      </c>
      <c r="C718" s="3" t="str">
        <f>"2RHRDL1"</f>
        <v>2RHRDL1</v>
      </c>
      <c r="D718" s="3" t="str">
        <f>"107"</f>
        <v>107</v>
      </c>
      <c r="E718" s="3" t="s">
        <v>23</v>
      </c>
      <c r="F718" s="3">
        <v>16</v>
      </c>
    </row>
    <row r="719" spans="1:6" x14ac:dyDescent="0.25">
      <c r="A719" s="3" t="str">
        <f t="shared" si="30"/>
        <v>0048</v>
      </c>
      <c r="B719" s="3" t="s">
        <v>147</v>
      </c>
      <c r="C719" s="3" t="str">
        <f>"2RHRDL1"</f>
        <v>2RHRDL1</v>
      </c>
      <c r="D719" s="3" t="str">
        <f>"173"</f>
        <v>173</v>
      </c>
      <c r="E719" s="3" t="s">
        <v>23</v>
      </c>
      <c r="F719" s="3">
        <v>16</v>
      </c>
    </row>
    <row r="720" spans="1:6" x14ac:dyDescent="0.25">
      <c r="A720" s="3" t="str">
        <f t="shared" si="30"/>
        <v>0048</v>
      </c>
      <c r="B720" s="3" t="s">
        <v>147</v>
      </c>
      <c r="C720" s="3" t="str">
        <f>"2RHRGE0"</f>
        <v>2RHRGE0</v>
      </c>
      <c r="D720" s="3" t="str">
        <f>"128"</f>
        <v>128</v>
      </c>
      <c r="E720" s="3" t="s">
        <v>10</v>
      </c>
      <c r="F720" s="3">
        <v>19</v>
      </c>
    </row>
    <row r="721" spans="1:6" x14ac:dyDescent="0.25">
      <c r="A721" s="3" t="str">
        <f t="shared" si="30"/>
        <v>0048</v>
      </c>
      <c r="B721" s="3" t="s">
        <v>147</v>
      </c>
      <c r="C721" s="3" t="str">
        <f>"3MHRDL1"</f>
        <v>3MHRDL1</v>
      </c>
      <c r="D721" s="3" t="str">
        <f>"118"</f>
        <v>118</v>
      </c>
      <c r="E721" s="3" t="s">
        <v>65</v>
      </c>
      <c r="F721" s="3">
        <v>24</v>
      </c>
    </row>
    <row r="722" spans="1:6" x14ac:dyDescent="0.25">
      <c r="A722" s="3" t="str">
        <f t="shared" si="30"/>
        <v>0048</v>
      </c>
      <c r="B722" s="3" t="s">
        <v>147</v>
      </c>
      <c r="C722" s="3" t="str">
        <f>"3RHRDL1"</f>
        <v>3RHRDL1</v>
      </c>
      <c r="D722" s="3" t="str">
        <f>"115"</f>
        <v>115</v>
      </c>
      <c r="E722" s="3" t="s">
        <v>24</v>
      </c>
      <c r="F722" s="3">
        <v>24</v>
      </c>
    </row>
    <row r="723" spans="1:6" x14ac:dyDescent="0.25">
      <c r="A723" s="3" t="str">
        <f t="shared" si="30"/>
        <v>0048</v>
      </c>
      <c r="B723" s="3" t="s">
        <v>147</v>
      </c>
      <c r="C723" s="3" t="str">
        <f>"3RHRGE0"</f>
        <v>3RHRGE0</v>
      </c>
      <c r="D723" s="3" t="str">
        <f>"118"</f>
        <v>118</v>
      </c>
      <c r="E723" s="3" t="s">
        <v>11</v>
      </c>
      <c r="F723" s="3">
        <v>24</v>
      </c>
    </row>
    <row r="724" spans="1:6" x14ac:dyDescent="0.25">
      <c r="A724" s="3" t="str">
        <f t="shared" si="30"/>
        <v>0048</v>
      </c>
      <c r="B724" s="3" t="s">
        <v>147</v>
      </c>
      <c r="C724" s="3" t="str">
        <f>"4MHRDL1"</f>
        <v>4MHRDL1</v>
      </c>
      <c r="D724" s="3" t="str">
        <f>"104"</f>
        <v>104</v>
      </c>
      <c r="E724" s="3" t="s">
        <v>90</v>
      </c>
      <c r="F724" s="3">
        <v>24</v>
      </c>
    </row>
    <row r="725" spans="1:6" x14ac:dyDescent="0.25">
      <c r="A725" s="3" t="str">
        <f t="shared" si="30"/>
        <v>0048</v>
      </c>
      <c r="B725" s="3" t="s">
        <v>147</v>
      </c>
      <c r="C725" s="3" t="str">
        <f>"4RHRGE0"</f>
        <v>4RHRGE0</v>
      </c>
      <c r="D725" s="3" t="str">
        <f>"114"</f>
        <v>114</v>
      </c>
      <c r="E725" s="3" t="s">
        <v>12</v>
      </c>
      <c r="F725" s="3">
        <v>23</v>
      </c>
    </row>
    <row r="726" spans="1:6" x14ac:dyDescent="0.25">
      <c r="A726" s="3" t="str">
        <f t="shared" si="30"/>
        <v>0048</v>
      </c>
      <c r="B726" s="3" t="s">
        <v>147</v>
      </c>
      <c r="C726" s="3" t="str">
        <f>"5MHRGE0"</f>
        <v>5MHRGE0</v>
      </c>
      <c r="D726" s="3" t="str">
        <f>"101"</f>
        <v>101</v>
      </c>
      <c r="E726" s="3" t="s">
        <v>26</v>
      </c>
      <c r="F726" s="3">
        <v>28</v>
      </c>
    </row>
    <row r="727" spans="1:6" x14ac:dyDescent="0.25">
      <c r="A727" s="3" t="str">
        <f t="shared" si="30"/>
        <v>0048</v>
      </c>
      <c r="B727" s="3" t="s">
        <v>147</v>
      </c>
      <c r="C727" s="3" t="str">
        <f>"5MHRSB0"</f>
        <v>5MHRSB0</v>
      </c>
      <c r="D727" s="3" t="str">
        <f>"103"</f>
        <v>103</v>
      </c>
      <c r="E727" s="3" t="s">
        <v>27</v>
      </c>
      <c r="F727" s="3">
        <v>22</v>
      </c>
    </row>
    <row r="728" spans="1:6" x14ac:dyDescent="0.25">
      <c r="A728" s="3" t="str">
        <f t="shared" si="30"/>
        <v>0048</v>
      </c>
      <c r="B728" s="3" t="s">
        <v>147</v>
      </c>
      <c r="C728" s="3" t="str">
        <f>"5RHRGE0"</f>
        <v>5RHRGE0</v>
      </c>
      <c r="D728" s="3" t="str">
        <f>"106"</f>
        <v>106</v>
      </c>
      <c r="E728" s="3" t="s">
        <v>13</v>
      </c>
      <c r="F728" s="3">
        <v>28</v>
      </c>
    </row>
    <row r="729" spans="1:6" x14ac:dyDescent="0.25">
      <c r="A729" s="3" t="str">
        <f t="shared" si="30"/>
        <v>0048</v>
      </c>
      <c r="B729" s="3" t="s">
        <v>147</v>
      </c>
      <c r="C729" s="3" t="str">
        <f>"6RHRGE0"</f>
        <v>6RHRGE0</v>
      </c>
      <c r="D729" s="3" t="str">
        <f>"100"</f>
        <v>100</v>
      </c>
      <c r="E729" s="3" t="s">
        <v>14</v>
      </c>
      <c r="F729" s="3">
        <v>24</v>
      </c>
    </row>
    <row r="730" spans="1:6" x14ac:dyDescent="0.25">
      <c r="A730" s="3" t="str">
        <f t="shared" si="30"/>
        <v>0048</v>
      </c>
      <c r="B730" s="3" t="s">
        <v>147</v>
      </c>
      <c r="C730" s="3" t="str">
        <f>"KAHRDL1"</f>
        <v>KAHRDL1</v>
      </c>
      <c r="D730" s="3" t="str">
        <f>"1241"</f>
        <v>1241</v>
      </c>
      <c r="E730" s="3" t="s">
        <v>39</v>
      </c>
      <c r="F730" s="3">
        <v>20</v>
      </c>
    </row>
    <row r="731" spans="1:6" x14ac:dyDescent="0.25">
      <c r="A731" s="3" t="str">
        <f t="shared" si="30"/>
        <v>0048</v>
      </c>
      <c r="B731" s="3" t="s">
        <v>147</v>
      </c>
      <c r="C731" s="3" t="str">
        <f>"KPHRDL1"</f>
        <v>KPHRDL1</v>
      </c>
      <c r="D731" s="3" t="str">
        <f>"1242"</f>
        <v>1242</v>
      </c>
      <c r="E731" s="3" t="s">
        <v>40</v>
      </c>
      <c r="F731" s="3">
        <v>15</v>
      </c>
    </row>
    <row r="732" spans="1:6" x14ac:dyDescent="0.25">
      <c r="A732" s="3" t="str">
        <f t="shared" ref="A732:A749" si="31">"0009"</f>
        <v>0009</v>
      </c>
      <c r="B732" s="3" t="s">
        <v>148</v>
      </c>
      <c r="C732" s="3" t="str">
        <f>"1RHRGE0"</f>
        <v>1RHRGE0</v>
      </c>
      <c r="D732" s="3" t="str">
        <f>"106"</f>
        <v>106</v>
      </c>
      <c r="E732" s="3" t="s">
        <v>9</v>
      </c>
      <c r="F732" s="3">
        <v>24</v>
      </c>
    </row>
    <row r="733" spans="1:6" x14ac:dyDescent="0.25">
      <c r="A733" s="3" t="str">
        <f t="shared" si="31"/>
        <v>0009</v>
      </c>
      <c r="B733" s="3" t="s">
        <v>148</v>
      </c>
      <c r="C733" s="3" t="str">
        <f>"1RHRGE0"</f>
        <v>1RHRGE0</v>
      </c>
      <c r="D733" s="3" t="str">
        <f>"107"</f>
        <v>107</v>
      </c>
      <c r="E733" s="3" t="s">
        <v>9</v>
      </c>
      <c r="F733" s="3">
        <v>24</v>
      </c>
    </row>
    <row r="734" spans="1:6" x14ac:dyDescent="0.25">
      <c r="A734" s="3" t="str">
        <f t="shared" si="31"/>
        <v>0009</v>
      </c>
      <c r="B734" s="3" t="s">
        <v>148</v>
      </c>
      <c r="C734" s="3" t="str">
        <f>"2RHRGE0"</f>
        <v>2RHRGE0</v>
      </c>
      <c r="D734" s="3" t="str">
        <f>"108"</f>
        <v>108</v>
      </c>
      <c r="E734" s="3" t="s">
        <v>10</v>
      </c>
      <c r="F734" s="3">
        <v>24</v>
      </c>
    </row>
    <row r="735" spans="1:6" x14ac:dyDescent="0.25">
      <c r="A735" s="3" t="str">
        <f t="shared" si="31"/>
        <v>0009</v>
      </c>
      <c r="B735" s="3" t="s">
        <v>148</v>
      </c>
      <c r="C735" s="3" t="str">
        <f>"2RHRGE0"</f>
        <v>2RHRGE0</v>
      </c>
      <c r="D735" s="3" t="str">
        <f>"109"</f>
        <v>109</v>
      </c>
      <c r="E735" s="3" t="s">
        <v>10</v>
      </c>
      <c r="F735" s="3">
        <v>23</v>
      </c>
    </row>
    <row r="736" spans="1:6" x14ac:dyDescent="0.25">
      <c r="A736" s="3" t="str">
        <f t="shared" si="31"/>
        <v>0009</v>
      </c>
      <c r="B736" s="3" t="s">
        <v>148</v>
      </c>
      <c r="C736" s="3" t="str">
        <f>"3RHRGE0"</f>
        <v>3RHRGE0</v>
      </c>
      <c r="D736" s="3" t="str">
        <f>"114"</f>
        <v>114</v>
      </c>
      <c r="E736" s="3" t="s">
        <v>11</v>
      </c>
      <c r="F736" s="3">
        <v>27</v>
      </c>
    </row>
    <row r="737" spans="1:6" x14ac:dyDescent="0.25">
      <c r="A737" s="3" t="str">
        <f t="shared" si="31"/>
        <v>0009</v>
      </c>
      <c r="B737" s="3" t="s">
        <v>148</v>
      </c>
      <c r="C737" s="3" t="str">
        <f>"3RHRGE0"</f>
        <v>3RHRGE0</v>
      </c>
      <c r="D737" s="3" t="str">
        <f>"115"</f>
        <v>115</v>
      </c>
      <c r="E737" s="3" t="s">
        <v>11</v>
      </c>
      <c r="F737" s="3">
        <v>27</v>
      </c>
    </row>
    <row r="738" spans="1:6" x14ac:dyDescent="0.25">
      <c r="A738" s="3" t="str">
        <f t="shared" si="31"/>
        <v>0009</v>
      </c>
      <c r="B738" s="3" t="s">
        <v>148</v>
      </c>
      <c r="C738" s="3" t="str">
        <f>"4MHRMLN"</f>
        <v>4MHRMLN</v>
      </c>
      <c r="D738" s="3" t="str">
        <f>"216"</f>
        <v>216</v>
      </c>
      <c r="E738" s="3" t="s">
        <v>18</v>
      </c>
      <c r="F738" s="3">
        <v>11</v>
      </c>
    </row>
    <row r="739" spans="1:6" x14ac:dyDescent="0.25">
      <c r="A739" s="3" t="str">
        <f t="shared" si="31"/>
        <v>0009</v>
      </c>
      <c r="B739" s="3" t="s">
        <v>148</v>
      </c>
      <c r="C739" s="3" t="str">
        <f>"4RHRGE0"</f>
        <v>4RHRGE0</v>
      </c>
      <c r="D739" s="3" t="str">
        <f>"205"</f>
        <v>205</v>
      </c>
      <c r="E739" s="3" t="s">
        <v>12</v>
      </c>
      <c r="F739" s="3">
        <v>29</v>
      </c>
    </row>
    <row r="740" spans="1:6" x14ac:dyDescent="0.25">
      <c r="A740" s="3" t="str">
        <f t="shared" si="31"/>
        <v>0009</v>
      </c>
      <c r="B740" s="3" t="s">
        <v>148</v>
      </c>
      <c r="C740" s="3" t="str">
        <f>"4RHRGE0"</f>
        <v>4RHRGE0</v>
      </c>
      <c r="D740" s="3" t="str">
        <f>"208"</f>
        <v>208</v>
      </c>
      <c r="E740" s="3" t="s">
        <v>12</v>
      </c>
      <c r="F740" s="3">
        <v>28</v>
      </c>
    </row>
    <row r="741" spans="1:6" x14ac:dyDescent="0.25">
      <c r="A741" s="3" t="str">
        <f t="shared" si="31"/>
        <v>0009</v>
      </c>
      <c r="B741" s="3" t="s">
        <v>148</v>
      </c>
      <c r="C741" s="3" t="str">
        <f>"5RHRGE0"</f>
        <v>5RHRGE0</v>
      </c>
      <c r="D741" s="3" t="str">
        <f>"209"</f>
        <v>209</v>
      </c>
      <c r="E741" s="3" t="s">
        <v>13</v>
      </c>
      <c r="F741" s="3">
        <v>22</v>
      </c>
    </row>
    <row r="742" spans="1:6" x14ac:dyDescent="0.25">
      <c r="A742" s="3" t="str">
        <f t="shared" si="31"/>
        <v>0009</v>
      </c>
      <c r="B742" s="3" t="s">
        <v>148</v>
      </c>
      <c r="C742" s="3" t="str">
        <f>"5RHRGE0"</f>
        <v>5RHRGE0</v>
      </c>
      <c r="D742" s="3" t="str">
        <f>"210"</f>
        <v>210</v>
      </c>
      <c r="E742" s="3" t="s">
        <v>13</v>
      </c>
      <c r="F742" s="3">
        <v>22</v>
      </c>
    </row>
    <row r="743" spans="1:6" x14ac:dyDescent="0.25">
      <c r="A743" s="3" t="str">
        <f t="shared" si="31"/>
        <v>0009</v>
      </c>
      <c r="B743" s="3" t="s">
        <v>148</v>
      </c>
      <c r="C743" s="3" t="str">
        <f>"6RHRGE0"</f>
        <v>6RHRGE0</v>
      </c>
      <c r="D743" s="3" t="str">
        <f>"212"</f>
        <v>212</v>
      </c>
      <c r="E743" s="3" t="s">
        <v>14</v>
      </c>
      <c r="F743" s="3">
        <v>27</v>
      </c>
    </row>
    <row r="744" spans="1:6" x14ac:dyDescent="0.25">
      <c r="A744" s="3" t="str">
        <f t="shared" si="31"/>
        <v>0009</v>
      </c>
      <c r="B744" s="3" t="s">
        <v>148</v>
      </c>
      <c r="C744" s="3" t="str">
        <f>"6RHRGE0"</f>
        <v>6RHRGE0</v>
      </c>
      <c r="D744" s="3" t="str">
        <f>"214"</f>
        <v>214</v>
      </c>
      <c r="E744" s="3" t="s">
        <v>14</v>
      </c>
      <c r="F744" s="3">
        <v>27</v>
      </c>
    </row>
    <row r="745" spans="1:6" x14ac:dyDescent="0.25">
      <c r="A745" s="3" t="str">
        <f t="shared" si="31"/>
        <v>0009</v>
      </c>
      <c r="B745" s="3" t="s">
        <v>148</v>
      </c>
      <c r="C745" s="3" t="str">
        <f>"KAHRGE0"</f>
        <v>KAHRGE0</v>
      </c>
      <c r="D745" s="3" t="str">
        <f>"1011"</f>
        <v>1011</v>
      </c>
      <c r="E745" s="3" t="s">
        <v>15</v>
      </c>
      <c r="F745" s="3">
        <v>20</v>
      </c>
    </row>
    <row r="746" spans="1:6" x14ac:dyDescent="0.25">
      <c r="A746" s="3" t="str">
        <f t="shared" si="31"/>
        <v>0009</v>
      </c>
      <c r="B746" s="3" t="s">
        <v>148</v>
      </c>
      <c r="C746" s="3" t="str">
        <f>"KEHRGE0"</f>
        <v>KEHRGE0</v>
      </c>
      <c r="D746" s="3" t="str">
        <f>"112"</f>
        <v>112</v>
      </c>
      <c r="E746" s="3" t="s">
        <v>53</v>
      </c>
      <c r="F746" s="3">
        <v>20</v>
      </c>
    </row>
    <row r="747" spans="1:6" x14ac:dyDescent="0.25">
      <c r="A747" s="3" t="str">
        <f t="shared" si="31"/>
        <v>0009</v>
      </c>
      <c r="B747" s="3" t="s">
        <v>148</v>
      </c>
      <c r="C747" s="3" t="str">
        <f>"KEHRGE0"</f>
        <v>KEHRGE0</v>
      </c>
      <c r="D747" s="3" t="str">
        <f>"113"</f>
        <v>113</v>
      </c>
      <c r="E747" s="3" t="s">
        <v>53</v>
      </c>
      <c r="F747" s="3">
        <v>20</v>
      </c>
    </row>
    <row r="748" spans="1:6" x14ac:dyDescent="0.25">
      <c r="A748" s="3" t="str">
        <f t="shared" si="31"/>
        <v>0009</v>
      </c>
      <c r="B748" s="3" t="s">
        <v>148</v>
      </c>
      <c r="C748" s="3" t="str">
        <f>"KMHRMLP"</f>
        <v>KMHRMLP</v>
      </c>
      <c r="D748" s="3" t="str">
        <f>"103"</f>
        <v>103</v>
      </c>
      <c r="E748" s="3" t="s">
        <v>19</v>
      </c>
      <c r="F748" s="3">
        <v>6</v>
      </c>
    </row>
    <row r="749" spans="1:6" x14ac:dyDescent="0.25">
      <c r="A749" s="3" t="str">
        <f t="shared" si="31"/>
        <v>0009</v>
      </c>
      <c r="B749" s="3" t="s">
        <v>148</v>
      </c>
      <c r="C749" s="3" t="str">
        <f>"KPHRGE0"</f>
        <v>KPHRGE0</v>
      </c>
      <c r="D749" s="3" t="str">
        <f>"1012"</f>
        <v>1012</v>
      </c>
      <c r="E749" s="3" t="s">
        <v>16</v>
      </c>
      <c r="F749" s="3">
        <v>18</v>
      </c>
    </row>
    <row r="750" spans="1:6" x14ac:dyDescent="0.25">
      <c r="A750" s="3" t="str">
        <f t="shared" ref="A750:A776" si="32">"0050"</f>
        <v>0050</v>
      </c>
      <c r="B750" s="3" t="s">
        <v>149</v>
      </c>
      <c r="C750" s="3" t="str">
        <f>"1RHRDL1"</f>
        <v>1RHRDL1</v>
      </c>
      <c r="D750" s="3" t="str">
        <f>"125"</f>
        <v>125</v>
      </c>
      <c r="E750" s="3" t="s">
        <v>21</v>
      </c>
      <c r="F750" s="3">
        <v>12</v>
      </c>
    </row>
    <row r="751" spans="1:6" x14ac:dyDescent="0.25">
      <c r="A751" s="3" t="str">
        <f t="shared" si="32"/>
        <v>0050</v>
      </c>
      <c r="B751" s="3" t="s">
        <v>149</v>
      </c>
      <c r="C751" s="3" t="str">
        <f>"1RHRGE0"</f>
        <v>1RHRGE0</v>
      </c>
      <c r="D751" s="3" t="str">
        <f>"126"</f>
        <v>126</v>
      </c>
      <c r="E751" s="3" t="s">
        <v>9</v>
      </c>
      <c r="F751" s="3">
        <v>27</v>
      </c>
    </row>
    <row r="752" spans="1:6" x14ac:dyDescent="0.25">
      <c r="A752" s="3" t="str">
        <f t="shared" si="32"/>
        <v>0050</v>
      </c>
      <c r="B752" s="3" t="s">
        <v>149</v>
      </c>
      <c r="C752" s="3" t="str">
        <f>"1RHRGE0"</f>
        <v>1RHRGE0</v>
      </c>
      <c r="D752" s="3" t="str">
        <f>"129"</f>
        <v>129</v>
      </c>
      <c r="E752" s="3" t="s">
        <v>9</v>
      </c>
      <c r="F752" s="3">
        <v>27</v>
      </c>
    </row>
    <row r="753" spans="1:6" x14ac:dyDescent="0.25">
      <c r="A753" s="3" t="str">
        <f t="shared" si="32"/>
        <v>0050</v>
      </c>
      <c r="B753" s="3" t="s">
        <v>149</v>
      </c>
      <c r="C753" s="3" t="str">
        <f>"2MHRGE0"</f>
        <v>2MHRGE0</v>
      </c>
      <c r="D753" s="3" t="str">
        <f>"112"</f>
        <v>112</v>
      </c>
      <c r="E753" s="3" t="s">
        <v>42</v>
      </c>
      <c r="F753" s="3">
        <v>26</v>
      </c>
    </row>
    <row r="754" spans="1:6" x14ac:dyDescent="0.25">
      <c r="A754" s="3" t="str">
        <f t="shared" si="32"/>
        <v>0050</v>
      </c>
      <c r="B754" s="3" t="s">
        <v>149</v>
      </c>
      <c r="C754" s="3" t="str">
        <f>"2RHRDL1"</f>
        <v>2RHRDL1</v>
      </c>
      <c r="D754" s="3" t="str">
        <f>"122"</f>
        <v>122</v>
      </c>
      <c r="E754" s="3" t="s">
        <v>23</v>
      </c>
      <c r="F754" s="3">
        <v>14</v>
      </c>
    </row>
    <row r="755" spans="1:6" x14ac:dyDescent="0.25">
      <c r="A755" s="3" t="str">
        <f t="shared" si="32"/>
        <v>0050</v>
      </c>
      <c r="B755" s="3" t="s">
        <v>149</v>
      </c>
      <c r="C755" s="3" t="str">
        <f>"2RHRGE0"</f>
        <v>2RHRGE0</v>
      </c>
      <c r="D755" s="3" t="str">
        <f>"124"</f>
        <v>124</v>
      </c>
      <c r="E755" s="3" t="s">
        <v>10</v>
      </c>
      <c r="F755" s="3">
        <v>33</v>
      </c>
    </row>
    <row r="756" spans="1:6" x14ac:dyDescent="0.25">
      <c r="A756" s="3" t="str">
        <f t="shared" si="32"/>
        <v>0050</v>
      </c>
      <c r="B756" s="3" t="s">
        <v>149</v>
      </c>
      <c r="C756" s="3" t="str">
        <f>"3RHRDL1"</f>
        <v>3RHRDL1</v>
      </c>
      <c r="D756" s="3" t="str">
        <f>"119"</f>
        <v>119</v>
      </c>
      <c r="E756" s="3" t="s">
        <v>24</v>
      </c>
      <c r="F756" s="3">
        <v>16</v>
      </c>
    </row>
    <row r="757" spans="1:6" x14ac:dyDescent="0.25">
      <c r="A757" s="3" t="str">
        <f t="shared" si="32"/>
        <v>0050</v>
      </c>
      <c r="B757" s="3" t="s">
        <v>149</v>
      </c>
      <c r="C757" s="3" t="str">
        <f>"3RHRGE0"</f>
        <v>3RHRGE0</v>
      </c>
      <c r="D757" s="3" t="str">
        <f>"109"</f>
        <v>109</v>
      </c>
      <c r="E757" s="3" t="s">
        <v>11</v>
      </c>
      <c r="F757" s="3">
        <v>33</v>
      </c>
    </row>
    <row r="758" spans="1:6" x14ac:dyDescent="0.25">
      <c r="A758" s="3" t="str">
        <f t="shared" si="32"/>
        <v>0050</v>
      </c>
      <c r="B758" s="3" t="s">
        <v>149</v>
      </c>
      <c r="C758" s="3" t="str">
        <f>"4MHRBCN"</f>
        <v>4MHRBCN</v>
      </c>
      <c r="D758" s="3" t="str">
        <f>"105"</f>
        <v>105</v>
      </c>
      <c r="E758" s="3" t="s">
        <v>18</v>
      </c>
      <c r="F758" s="3">
        <v>14</v>
      </c>
    </row>
    <row r="759" spans="1:6" x14ac:dyDescent="0.25">
      <c r="A759" s="3" t="str">
        <f t="shared" si="32"/>
        <v>0050</v>
      </c>
      <c r="B759" s="3" t="s">
        <v>149</v>
      </c>
      <c r="C759" s="3" t="str">
        <f>"4MHRBMN"</f>
        <v>4MHRBMN</v>
      </c>
      <c r="D759" s="3" t="str">
        <f>"108"</f>
        <v>108</v>
      </c>
      <c r="E759" s="3" t="s">
        <v>18</v>
      </c>
      <c r="F759" s="3">
        <v>8</v>
      </c>
    </row>
    <row r="760" spans="1:6" x14ac:dyDescent="0.25">
      <c r="A760" s="3" t="str">
        <f t="shared" si="32"/>
        <v>0050</v>
      </c>
      <c r="B760" s="3" t="s">
        <v>149</v>
      </c>
      <c r="C760" s="3" t="str">
        <f>"4RHRDL1"</f>
        <v>4RHRDL1</v>
      </c>
      <c r="D760" s="3" t="str">
        <f>"107"</f>
        <v>107</v>
      </c>
      <c r="E760" s="3" t="s">
        <v>25</v>
      </c>
      <c r="F760" s="3">
        <v>12</v>
      </c>
    </row>
    <row r="761" spans="1:6" x14ac:dyDescent="0.25">
      <c r="A761" s="3" t="str">
        <f t="shared" si="32"/>
        <v>0050</v>
      </c>
      <c r="B761" s="3" t="s">
        <v>149</v>
      </c>
      <c r="C761" s="3" t="str">
        <f>"4RHRGE0"</f>
        <v>4RHRGE0</v>
      </c>
      <c r="D761" s="3" t="str">
        <f>"106"</f>
        <v>106</v>
      </c>
      <c r="E761" s="3" t="s">
        <v>12</v>
      </c>
      <c r="F761" s="3">
        <v>22</v>
      </c>
    </row>
    <row r="762" spans="1:6" x14ac:dyDescent="0.25">
      <c r="A762" s="3" t="str">
        <f t="shared" si="32"/>
        <v>0050</v>
      </c>
      <c r="B762" s="3" t="s">
        <v>149</v>
      </c>
      <c r="C762" s="3" t="str">
        <f>"4RHRGE0"</f>
        <v>4RHRGE0</v>
      </c>
      <c r="D762" s="3" t="str">
        <f>"111"</f>
        <v>111</v>
      </c>
      <c r="E762" s="3" t="s">
        <v>12</v>
      </c>
      <c r="F762" s="3">
        <v>25</v>
      </c>
    </row>
    <row r="763" spans="1:6" x14ac:dyDescent="0.25">
      <c r="A763" s="3" t="str">
        <f t="shared" si="32"/>
        <v>0050</v>
      </c>
      <c r="B763" s="3" t="s">
        <v>149</v>
      </c>
      <c r="C763" s="3" t="str">
        <f>"5MHRSB0"</f>
        <v>5MHRSB0</v>
      </c>
      <c r="D763" s="3" t="str">
        <f>"115"</f>
        <v>115</v>
      </c>
      <c r="E763" s="3" t="s">
        <v>27</v>
      </c>
      <c r="F763" s="3">
        <v>7</v>
      </c>
    </row>
    <row r="764" spans="1:6" x14ac:dyDescent="0.25">
      <c r="A764" s="3" t="str">
        <f t="shared" si="32"/>
        <v>0050</v>
      </c>
      <c r="B764" s="3" t="s">
        <v>149</v>
      </c>
      <c r="C764" s="3" t="str">
        <f>"5RHRGE0"</f>
        <v>5RHRGE0</v>
      </c>
      <c r="D764" s="3" t="str">
        <f>"114"</f>
        <v>114</v>
      </c>
      <c r="E764" s="3" t="s">
        <v>13</v>
      </c>
      <c r="F764" s="3">
        <v>29</v>
      </c>
    </row>
    <row r="765" spans="1:6" x14ac:dyDescent="0.25">
      <c r="A765" s="3" t="str">
        <f t="shared" si="32"/>
        <v>0050</v>
      </c>
      <c r="B765" s="3" t="s">
        <v>149</v>
      </c>
      <c r="C765" s="3" t="str">
        <f>"5RHRGE0"</f>
        <v>5RHRGE0</v>
      </c>
      <c r="D765" s="3" t="str">
        <f>"117"</f>
        <v>117</v>
      </c>
      <c r="E765" s="3" t="s">
        <v>13</v>
      </c>
      <c r="F765" s="3">
        <v>28</v>
      </c>
    </row>
    <row r="766" spans="1:6" x14ac:dyDescent="0.25">
      <c r="A766" s="3" t="str">
        <f t="shared" si="32"/>
        <v>0050</v>
      </c>
      <c r="B766" s="3" t="s">
        <v>149</v>
      </c>
      <c r="C766" s="3" t="str">
        <f>"6RHRGE0"</f>
        <v>6RHRGE0</v>
      </c>
      <c r="D766" s="3" t="str">
        <f>"116"</f>
        <v>116</v>
      </c>
      <c r="E766" s="3" t="s">
        <v>14</v>
      </c>
      <c r="F766" s="3">
        <v>25</v>
      </c>
    </row>
    <row r="767" spans="1:6" x14ac:dyDescent="0.25">
      <c r="A767" s="3" t="str">
        <f t="shared" si="32"/>
        <v>0050</v>
      </c>
      <c r="B767" s="3" t="s">
        <v>149</v>
      </c>
      <c r="C767" s="3" t="str">
        <f>"6RHRGE0"</f>
        <v>6RHRGE0</v>
      </c>
      <c r="D767" s="3" t="str">
        <f>"118"</f>
        <v>118</v>
      </c>
      <c r="E767" s="3" t="s">
        <v>14</v>
      </c>
      <c r="F767" s="3">
        <v>24</v>
      </c>
    </row>
    <row r="768" spans="1:6" x14ac:dyDescent="0.25">
      <c r="A768" s="3" t="str">
        <f t="shared" si="32"/>
        <v>0050</v>
      </c>
      <c r="B768" s="3" t="s">
        <v>149</v>
      </c>
      <c r="C768" s="3" t="str">
        <f>"KAHRGE0"</f>
        <v>KAHRGE0</v>
      </c>
      <c r="D768" s="3" t="str">
        <f>"1281"</f>
        <v>1281</v>
      </c>
      <c r="E768" s="3" t="s">
        <v>15</v>
      </c>
      <c r="F768" s="3">
        <v>15</v>
      </c>
    </row>
    <row r="769" spans="1:6" x14ac:dyDescent="0.25">
      <c r="A769" s="3" t="str">
        <f t="shared" si="32"/>
        <v>0050</v>
      </c>
      <c r="B769" s="3" t="s">
        <v>149</v>
      </c>
      <c r="C769" s="3" t="str">
        <f>"KFHRDL1"</f>
        <v>KFHRDL1</v>
      </c>
      <c r="D769" s="3" t="str">
        <f>"101"</f>
        <v>101</v>
      </c>
      <c r="E769" s="3" t="s">
        <v>56</v>
      </c>
      <c r="F769" s="3">
        <v>9</v>
      </c>
    </row>
    <row r="770" spans="1:6" x14ac:dyDescent="0.25">
      <c r="A770" s="3" t="str">
        <f t="shared" si="32"/>
        <v>0050</v>
      </c>
      <c r="B770" s="3" t="s">
        <v>149</v>
      </c>
      <c r="C770" s="3" t="str">
        <f>"KFHRDL1"</f>
        <v>KFHRDL1</v>
      </c>
      <c r="D770" s="3" t="str">
        <f>"131"</f>
        <v>131</v>
      </c>
      <c r="E770" s="3" t="s">
        <v>56</v>
      </c>
      <c r="F770" s="3">
        <v>15</v>
      </c>
    </row>
    <row r="771" spans="1:6" x14ac:dyDescent="0.25">
      <c r="A771" s="3" t="str">
        <f t="shared" si="32"/>
        <v>0050</v>
      </c>
      <c r="B771" s="3" t="s">
        <v>149</v>
      </c>
      <c r="C771" s="3" t="str">
        <f>"KFHRGE0"</f>
        <v>KFHRGE0</v>
      </c>
      <c r="D771" s="3" t="str">
        <f>"132"</f>
        <v>132</v>
      </c>
      <c r="E771" s="3" t="s">
        <v>73</v>
      </c>
      <c r="F771" s="3">
        <v>14</v>
      </c>
    </row>
    <row r="772" spans="1:6" x14ac:dyDescent="0.25">
      <c r="A772" s="3" t="str">
        <f t="shared" si="32"/>
        <v>0050</v>
      </c>
      <c r="B772" s="3" t="s">
        <v>149</v>
      </c>
      <c r="C772" s="3" t="str">
        <f>"KMHRBCP"</f>
        <v>KMHRBCP</v>
      </c>
      <c r="D772" s="3" t="str">
        <f>"110"</f>
        <v>110</v>
      </c>
      <c r="E772" s="3" t="s">
        <v>63</v>
      </c>
      <c r="F772" s="3">
        <v>13</v>
      </c>
    </row>
    <row r="773" spans="1:6" x14ac:dyDescent="0.25">
      <c r="A773" s="3" t="str">
        <f t="shared" si="32"/>
        <v>0050</v>
      </c>
      <c r="B773" s="3" t="s">
        <v>149</v>
      </c>
      <c r="C773" s="3" t="str">
        <f>"KMHRMLP"</f>
        <v>KMHRMLP</v>
      </c>
      <c r="D773" s="3" t="str">
        <f>"102"</f>
        <v>102</v>
      </c>
      <c r="E773" s="3" t="s">
        <v>19</v>
      </c>
      <c r="F773" s="3">
        <v>11</v>
      </c>
    </row>
    <row r="774" spans="1:6" x14ac:dyDescent="0.25">
      <c r="A774" s="3" t="str">
        <f t="shared" si="32"/>
        <v>0050</v>
      </c>
      <c r="B774" s="3" t="s">
        <v>149</v>
      </c>
      <c r="C774" s="3" t="str">
        <f>"KMHRMLP"</f>
        <v>KMHRMLP</v>
      </c>
      <c r="D774" s="3" t="str">
        <f>"103"</f>
        <v>103</v>
      </c>
      <c r="E774" s="3" t="s">
        <v>19</v>
      </c>
      <c r="F774" s="3">
        <v>11</v>
      </c>
    </row>
    <row r="775" spans="1:6" x14ac:dyDescent="0.25">
      <c r="A775" s="3" t="str">
        <f t="shared" si="32"/>
        <v>0050</v>
      </c>
      <c r="B775" s="3" t="s">
        <v>149</v>
      </c>
      <c r="C775" s="3" t="str">
        <f>"KPHRDL1"</f>
        <v>KPHRDL1</v>
      </c>
      <c r="D775" s="3" t="str">
        <f>"130"</f>
        <v>130</v>
      </c>
      <c r="E775" s="3" t="s">
        <v>40</v>
      </c>
      <c r="F775" s="3">
        <v>13</v>
      </c>
    </row>
    <row r="776" spans="1:6" x14ac:dyDescent="0.25">
      <c r="A776" s="3" t="str">
        <f t="shared" si="32"/>
        <v>0050</v>
      </c>
      <c r="B776" s="3" t="s">
        <v>149</v>
      </c>
      <c r="C776" s="3" t="str">
        <f>"KPHRGE0"</f>
        <v>KPHRGE0</v>
      </c>
      <c r="D776" s="3" t="str">
        <f>"1282"</f>
        <v>1282</v>
      </c>
      <c r="E776" s="3" t="s">
        <v>16</v>
      </c>
      <c r="F776" s="3">
        <v>14</v>
      </c>
    </row>
    <row r="777" spans="1:6" x14ac:dyDescent="0.25">
      <c r="A777" s="3" t="str">
        <f t="shared" ref="A777:A796" si="33">"0052"</f>
        <v>0052</v>
      </c>
      <c r="B777" s="3" t="s">
        <v>150</v>
      </c>
      <c r="C777" s="3" t="str">
        <f>"1MHRDL1"</f>
        <v>1MHRDL1</v>
      </c>
      <c r="D777" s="3" t="str">
        <f>"101"</f>
        <v>101</v>
      </c>
      <c r="E777" s="3" t="s">
        <v>31</v>
      </c>
      <c r="F777" s="3">
        <v>25</v>
      </c>
    </row>
    <row r="778" spans="1:6" x14ac:dyDescent="0.25">
      <c r="A778" s="3" t="str">
        <f t="shared" si="33"/>
        <v>0052</v>
      </c>
      <c r="B778" s="3" t="s">
        <v>150</v>
      </c>
      <c r="C778" s="3" t="str">
        <f>"1MHRGE0"</f>
        <v>1MHRGE0</v>
      </c>
      <c r="D778" s="3" t="str">
        <f>"106"</f>
        <v>106</v>
      </c>
      <c r="E778" s="3" t="s">
        <v>44</v>
      </c>
      <c r="F778" s="3">
        <v>24</v>
      </c>
    </row>
    <row r="779" spans="1:6" x14ac:dyDescent="0.25">
      <c r="A779" s="3" t="str">
        <f t="shared" si="33"/>
        <v>0052</v>
      </c>
      <c r="B779" s="3" t="s">
        <v>150</v>
      </c>
      <c r="C779" s="3" t="str">
        <f>"1RHRDL1"</f>
        <v>1RHRDL1</v>
      </c>
      <c r="D779" s="3" t="str">
        <f>"104"</f>
        <v>104</v>
      </c>
      <c r="E779" s="3" t="s">
        <v>21</v>
      </c>
      <c r="F779" s="3">
        <v>25</v>
      </c>
    </row>
    <row r="780" spans="1:6" x14ac:dyDescent="0.25">
      <c r="A780" s="3" t="str">
        <f t="shared" si="33"/>
        <v>0052</v>
      </c>
      <c r="B780" s="3" t="s">
        <v>150</v>
      </c>
      <c r="C780" s="3" t="str">
        <f>"2RHRDL1"</f>
        <v>2RHRDL1</v>
      </c>
      <c r="D780" s="3" t="str">
        <f>"102"</f>
        <v>102</v>
      </c>
      <c r="E780" s="3" t="s">
        <v>23</v>
      </c>
      <c r="F780" s="3">
        <v>25</v>
      </c>
    </row>
    <row r="781" spans="1:6" x14ac:dyDescent="0.25">
      <c r="A781" s="3" t="str">
        <f t="shared" si="33"/>
        <v>0052</v>
      </c>
      <c r="B781" s="3" t="s">
        <v>150</v>
      </c>
      <c r="C781" s="3" t="str">
        <f>"2RHRGE0"</f>
        <v>2RHRGE0</v>
      </c>
      <c r="D781" s="3" t="str">
        <f>"105"</f>
        <v>105</v>
      </c>
      <c r="E781" s="3" t="s">
        <v>10</v>
      </c>
      <c r="F781" s="3">
        <v>25</v>
      </c>
    </row>
    <row r="782" spans="1:6" x14ac:dyDescent="0.25">
      <c r="A782" s="3" t="str">
        <f t="shared" si="33"/>
        <v>0052</v>
      </c>
      <c r="B782" s="3" t="s">
        <v>150</v>
      </c>
      <c r="C782" s="3" t="str">
        <f>"3RHRDL1"</f>
        <v>3RHRDL1</v>
      </c>
      <c r="D782" s="3" t="str">
        <f>"204"</f>
        <v>204</v>
      </c>
      <c r="E782" s="3" t="s">
        <v>24</v>
      </c>
      <c r="F782" s="3">
        <v>20</v>
      </c>
    </row>
    <row r="783" spans="1:6" x14ac:dyDescent="0.25">
      <c r="A783" s="3" t="str">
        <f t="shared" si="33"/>
        <v>0052</v>
      </c>
      <c r="B783" s="3" t="s">
        <v>150</v>
      </c>
      <c r="C783" s="3" t="str">
        <f>"3RHRDL1"</f>
        <v>3RHRDL1</v>
      </c>
      <c r="D783" s="3" t="str">
        <f>"206"</f>
        <v>206</v>
      </c>
      <c r="E783" s="3" t="s">
        <v>24</v>
      </c>
      <c r="F783" s="3">
        <v>24</v>
      </c>
    </row>
    <row r="784" spans="1:6" x14ac:dyDescent="0.25">
      <c r="A784" s="3" t="str">
        <f t="shared" si="33"/>
        <v>0052</v>
      </c>
      <c r="B784" s="3" t="s">
        <v>150</v>
      </c>
      <c r="C784" s="3" t="str">
        <f>"3RHRGE0"</f>
        <v>3RHRGE0</v>
      </c>
      <c r="D784" s="3" t="str">
        <f>"205"</f>
        <v>205</v>
      </c>
      <c r="E784" s="3" t="s">
        <v>11</v>
      </c>
      <c r="F784" s="3">
        <v>20</v>
      </c>
    </row>
    <row r="785" spans="1:6" x14ac:dyDescent="0.25">
      <c r="A785" s="3" t="str">
        <f t="shared" si="33"/>
        <v>0052</v>
      </c>
      <c r="B785" s="3" t="s">
        <v>150</v>
      </c>
      <c r="C785" s="3" t="str">
        <f>"4RHRDL1"</f>
        <v>4RHRDL1</v>
      </c>
      <c r="D785" s="3" t="str">
        <f>"203"</f>
        <v>203</v>
      </c>
      <c r="E785" s="3" t="s">
        <v>25</v>
      </c>
      <c r="F785" s="3">
        <v>26</v>
      </c>
    </row>
    <row r="786" spans="1:6" x14ac:dyDescent="0.25">
      <c r="A786" s="3" t="str">
        <f t="shared" si="33"/>
        <v>0052</v>
      </c>
      <c r="B786" s="3" t="s">
        <v>150</v>
      </c>
      <c r="C786" s="3" t="str">
        <f>"4RHRGE0"</f>
        <v>4RHRGE0</v>
      </c>
      <c r="D786" s="3" t="str">
        <f>"202"</f>
        <v>202</v>
      </c>
      <c r="E786" s="3" t="s">
        <v>12</v>
      </c>
      <c r="F786" s="3">
        <v>32</v>
      </c>
    </row>
    <row r="787" spans="1:6" x14ac:dyDescent="0.25">
      <c r="A787" s="3" t="str">
        <f t="shared" si="33"/>
        <v>0052</v>
      </c>
      <c r="B787" s="3" t="s">
        <v>150</v>
      </c>
      <c r="C787" s="3" t="str">
        <f>"4RHRSS0"</f>
        <v>4RHRSS0</v>
      </c>
      <c r="D787" s="3" t="str">
        <f>"201"</f>
        <v>201</v>
      </c>
      <c r="E787" s="3" t="s">
        <v>46</v>
      </c>
      <c r="F787" s="3">
        <v>25</v>
      </c>
    </row>
    <row r="788" spans="1:6" x14ac:dyDescent="0.25">
      <c r="A788" s="3" t="str">
        <f t="shared" si="33"/>
        <v>0052</v>
      </c>
      <c r="B788" s="3" t="s">
        <v>150</v>
      </c>
      <c r="C788" s="3" t="str">
        <f>"5MHRGE0"</f>
        <v>5MHRGE0</v>
      </c>
      <c r="D788" s="3" t="str">
        <f>"225"</f>
        <v>225</v>
      </c>
      <c r="E788" s="3" t="s">
        <v>26</v>
      </c>
      <c r="F788" s="3">
        <v>27</v>
      </c>
    </row>
    <row r="789" spans="1:6" x14ac:dyDescent="0.25">
      <c r="A789" s="3" t="str">
        <f t="shared" si="33"/>
        <v>0052</v>
      </c>
      <c r="B789" s="3" t="s">
        <v>150</v>
      </c>
      <c r="C789" s="3" t="str">
        <f>"5MHRSB0"</f>
        <v>5MHRSB0</v>
      </c>
      <c r="D789" s="3" t="str">
        <f>"221"</f>
        <v>221</v>
      </c>
      <c r="E789" s="3" t="s">
        <v>27</v>
      </c>
      <c r="F789" s="3">
        <v>15</v>
      </c>
    </row>
    <row r="790" spans="1:6" x14ac:dyDescent="0.25">
      <c r="A790" s="3" t="str">
        <f t="shared" si="33"/>
        <v>0052</v>
      </c>
      <c r="B790" s="3" t="s">
        <v>150</v>
      </c>
      <c r="C790" s="3" t="str">
        <f>"5RHRGE0"</f>
        <v>5RHRGE0</v>
      </c>
      <c r="D790" s="3" t="str">
        <f>"222"</f>
        <v>222</v>
      </c>
      <c r="E790" s="3" t="s">
        <v>13</v>
      </c>
      <c r="F790" s="3">
        <v>27</v>
      </c>
    </row>
    <row r="791" spans="1:6" x14ac:dyDescent="0.25">
      <c r="A791" s="3" t="str">
        <f t="shared" si="33"/>
        <v>0052</v>
      </c>
      <c r="B791" s="3" t="s">
        <v>150</v>
      </c>
      <c r="C791" s="3" t="str">
        <f>"5RHRSS0"</f>
        <v>5RHRSS0</v>
      </c>
      <c r="D791" s="3" t="str">
        <f>"223"</f>
        <v>223</v>
      </c>
      <c r="E791" s="3" t="s">
        <v>48</v>
      </c>
      <c r="F791" s="3">
        <v>22</v>
      </c>
    </row>
    <row r="792" spans="1:6" x14ac:dyDescent="0.25">
      <c r="A792" s="3" t="str">
        <f t="shared" si="33"/>
        <v>0052</v>
      </c>
      <c r="B792" s="3" t="s">
        <v>150</v>
      </c>
      <c r="C792" s="3" t="str">
        <f>"6RHRGE0"</f>
        <v>6RHRGE0</v>
      </c>
      <c r="D792" s="3" t="str">
        <f>"226"</f>
        <v>226</v>
      </c>
      <c r="E792" s="3" t="s">
        <v>14</v>
      </c>
      <c r="F792" s="3">
        <v>28</v>
      </c>
    </row>
    <row r="793" spans="1:6" x14ac:dyDescent="0.25">
      <c r="A793" s="3" t="str">
        <f t="shared" si="33"/>
        <v>0052</v>
      </c>
      <c r="B793" s="3" t="s">
        <v>150</v>
      </c>
      <c r="C793" s="3" t="str">
        <f>"6RHRSS0"</f>
        <v>6RHRSS0</v>
      </c>
      <c r="D793" s="3" t="str">
        <f>"224"</f>
        <v>224</v>
      </c>
      <c r="E793" s="3" t="s">
        <v>96</v>
      </c>
      <c r="F793" s="3">
        <v>26</v>
      </c>
    </row>
    <row r="794" spans="1:6" x14ac:dyDescent="0.25">
      <c r="A794" s="3" t="str">
        <f t="shared" si="33"/>
        <v>0052</v>
      </c>
      <c r="B794" s="3" t="s">
        <v>150</v>
      </c>
      <c r="C794" s="3" t="str">
        <f>"KAHRDL1"</f>
        <v>KAHRDL1</v>
      </c>
      <c r="D794" s="3" t="str">
        <f>"1161"</f>
        <v>1161</v>
      </c>
      <c r="E794" s="3" t="s">
        <v>39</v>
      </c>
      <c r="F794" s="3">
        <v>19</v>
      </c>
    </row>
    <row r="795" spans="1:6" x14ac:dyDescent="0.25">
      <c r="A795" s="3" t="str">
        <f t="shared" si="33"/>
        <v>0052</v>
      </c>
      <c r="B795" s="3" t="s">
        <v>150</v>
      </c>
      <c r="C795" s="3" t="str">
        <f>"KAHRGE0"</f>
        <v>KAHRGE0</v>
      </c>
      <c r="D795" s="3" t="str">
        <f>"108"</f>
        <v>108</v>
      </c>
      <c r="E795" s="3" t="s">
        <v>15</v>
      </c>
      <c r="F795" s="3">
        <v>19</v>
      </c>
    </row>
    <row r="796" spans="1:6" x14ac:dyDescent="0.25">
      <c r="A796" s="3" t="str">
        <f t="shared" si="33"/>
        <v>0052</v>
      </c>
      <c r="B796" s="3" t="s">
        <v>150</v>
      </c>
      <c r="C796" s="3" t="str">
        <f>"KPHRDL1"</f>
        <v>KPHRDL1</v>
      </c>
      <c r="D796" s="3" t="str">
        <f>"1162"</f>
        <v>1162</v>
      </c>
      <c r="E796" s="3" t="s">
        <v>40</v>
      </c>
      <c r="F796" s="3">
        <v>19</v>
      </c>
    </row>
    <row r="797" spans="1:6" x14ac:dyDescent="0.25">
      <c r="A797" s="3" t="str">
        <f t="shared" ref="A797:A812" si="34">"0013"</f>
        <v>0013</v>
      </c>
      <c r="B797" s="3" t="s">
        <v>151</v>
      </c>
      <c r="C797" s="3" t="str">
        <f>"1MHRGE0"</f>
        <v>1MHRGE0</v>
      </c>
      <c r="D797" s="3" t="str">
        <f>"108"</f>
        <v>108</v>
      </c>
      <c r="E797" s="3" t="s">
        <v>44</v>
      </c>
      <c r="F797" s="3">
        <v>19</v>
      </c>
    </row>
    <row r="798" spans="1:6" x14ac:dyDescent="0.25">
      <c r="A798" s="3" t="str">
        <f t="shared" si="34"/>
        <v>0013</v>
      </c>
      <c r="B798" s="3" t="s">
        <v>151</v>
      </c>
      <c r="C798" s="3" t="str">
        <f>"1RHRGE0"</f>
        <v>1RHRGE0</v>
      </c>
      <c r="D798" s="3" t="str">
        <f>"106"</f>
        <v>106</v>
      </c>
      <c r="E798" s="3" t="s">
        <v>9</v>
      </c>
      <c r="F798" s="3">
        <v>23</v>
      </c>
    </row>
    <row r="799" spans="1:6" x14ac:dyDescent="0.25">
      <c r="A799" s="3" t="str">
        <f t="shared" si="34"/>
        <v>0013</v>
      </c>
      <c r="B799" s="3" t="s">
        <v>151</v>
      </c>
      <c r="C799" s="3" t="str">
        <f>"1RHRGE0"</f>
        <v>1RHRGE0</v>
      </c>
      <c r="D799" s="3" t="str">
        <f>"107"</f>
        <v>107</v>
      </c>
      <c r="E799" s="3" t="s">
        <v>9</v>
      </c>
      <c r="F799" s="3">
        <v>24</v>
      </c>
    </row>
    <row r="800" spans="1:6" x14ac:dyDescent="0.25">
      <c r="A800" s="3" t="str">
        <f t="shared" si="34"/>
        <v>0013</v>
      </c>
      <c r="B800" s="3" t="s">
        <v>151</v>
      </c>
      <c r="C800" s="3" t="str">
        <f>"2RHRGE0"</f>
        <v>2RHRGE0</v>
      </c>
      <c r="D800" s="3" t="str">
        <f>"112"</f>
        <v>112</v>
      </c>
      <c r="E800" s="3" t="s">
        <v>10</v>
      </c>
      <c r="F800" s="3">
        <v>22</v>
      </c>
    </row>
    <row r="801" spans="1:6" x14ac:dyDescent="0.25">
      <c r="A801" s="3" t="str">
        <f t="shared" si="34"/>
        <v>0013</v>
      </c>
      <c r="B801" s="3" t="s">
        <v>151</v>
      </c>
      <c r="C801" s="3" t="str">
        <f>"2RHRGE0"</f>
        <v>2RHRGE0</v>
      </c>
      <c r="D801" s="3" t="str">
        <f>"113"</f>
        <v>113</v>
      </c>
      <c r="E801" s="3" t="s">
        <v>10</v>
      </c>
      <c r="F801" s="3">
        <v>21</v>
      </c>
    </row>
    <row r="802" spans="1:6" x14ac:dyDescent="0.25">
      <c r="A802" s="3" t="str">
        <f t="shared" si="34"/>
        <v>0013</v>
      </c>
      <c r="B802" s="3" t="s">
        <v>151</v>
      </c>
      <c r="C802" s="3" t="str">
        <f>"3RHRGE0"</f>
        <v>3RHRGE0</v>
      </c>
      <c r="D802" s="3" t="str">
        <f>"110"</f>
        <v>110</v>
      </c>
      <c r="E802" s="3" t="s">
        <v>11</v>
      </c>
      <c r="F802" s="3">
        <v>27</v>
      </c>
    </row>
    <row r="803" spans="1:6" x14ac:dyDescent="0.25">
      <c r="A803" s="3" t="str">
        <f t="shared" si="34"/>
        <v>0013</v>
      </c>
      <c r="B803" s="3" t="s">
        <v>151</v>
      </c>
      <c r="C803" s="3" t="str">
        <f>"3RHRGE0"</f>
        <v>3RHRGE0</v>
      </c>
      <c r="D803" s="3" t="str">
        <f>"111"</f>
        <v>111</v>
      </c>
      <c r="E803" s="3" t="s">
        <v>11</v>
      </c>
      <c r="F803" s="3">
        <v>27</v>
      </c>
    </row>
    <row r="804" spans="1:6" x14ac:dyDescent="0.25">
      <c r="A804" s="3" t="str">
        <f t="shared" si="34"/>
        <v>0013</v>
      </c>
      <c r="B804" s="3" t="s">
        <v>151</v>
      </c>
      <c r="C804" s="3" t="str">
        <f>"4RHRGE0"</f>
        <v>4RHRGE0</v>
      </c>
      <c r="D804" s="3" t="str">
        <f>"208"</f>
        <v>208</v>
      </c>
      <c r="E804" s="3" t="s">
        <v>12</v>
      </c>
      <c r="F804" s="3">
        <v>27</v>
      </c>
    </row>
    <row r="805" spans="1:6" x14ac:dyDescent="0.25">
      <c r="A805" s="3" t="str">
        <f t="shared" si="34"/>
        <v>0013</v>
      </c>
      <c r="B805" s="3" t="s">
        <v>151</v>
      </c>
      <c r="C805" s="3" t="str">
        <f>"4RHRGE0"</f>
        <v>4RHRGE0</v>
      </c>
      <c r="D805" s="3" t="str">
        <f>"209"</f>
        <v>209</v>
      </c>
      <c r="E805" s="3" t="s">
        <v>12</v>
      </c>
      <c r="F805" s="3">
        <v>27</v>
      </c>
    </row>
    <row r="806" spans="1:6" x14ac:dyDescent="0.25">
      <c r="A806" s="3" t="str">
        <f t="shared" si="34"/>
        <v>0013</v>
      </c>
      <c r="B806" s="3" t="s">
        <v>151</v>
      </c>
      <c r="C806" s="3" t="str">
        <f>"5MHRGE0"</f>
        <v>5MHRGE0</v>
      </c>
      <c r="D806" s="3" t="str">
        <f>"206"</f>
        <v>206</v>
      </c>
      <c r="E806" s="3" t="s">
        <v>26</v>
      </c>
      <c r="F806" s="3">
        <v>22</v>
      </c>
    </row>
    <row r="807" spans="1:6" x14ac:dyDescent="0.25">
      <c r="A807" s="3" t="str">
        <f t="shared" si="34"/>
        <v>0013</v>
      </c>
      <c r="B807" s="3" t="s">
        <v>151</v>
      </c>
      <c r="C807" s="3" t="str">
        <f>"5RHRGE0"</f>
        <v>5RHRGE0</v>
      </c>
      <c r="D807" s="3" t="str">
        <f>"204"</f>
        <v>204</v>
      </c>
      <c r="E807" s="3" t="s">
        <v>13</v>
      </c>
      <c r="F807" s="3">
        <v>25</v>
      </c>
    </row>
    <row r="808" spans="1:6" x14ac:dyDescent="0.25">
      <c r="A808" s="3" t="str">
        <f t="shared" si="34"/>
        <v>0013</v>
      </c>
      <c r="B808" s="3" t="s">
        <v>151</v>
      </c>
      <c r="C808" s="3" t="str">
        <f>"5RHRGE0"</f>
        <v>5RHRGE0</v>
      </c>
      <c r="D808" s="3" t="str">
        <f>"205"</f>
        <v>205</v>
      </c>
      <c r="E808" s="3" t="s">
        <v>13</v>
      </c>
      <c r="F808" s="3">
        <v>25</v>
      </c>
    </row>
    <row r="809" spans="1:6" x14ac:dyDescent="0.25">
      <c r="A809" s="3" t="str">
        <f t="shared" si="34"/>
        <v>0013</v>
      </c>
      <c r="B809" s="3" t="s">
        <v>151</v>
      </c>
      <c r="C809" s="3" t="str">
        <f>"6RHRGE0"</f>
        <v>6RHRGE0</v>
      </c>
      <c r="D809" s="3" t="str">
        <f>"210"</f>
        <v>210</v>
      </c>
      <c r="E809" s="3" t="s">
        <v>14</v>
      </c>
      <c r="F809" s="3">
        <v>27</v>
      </c>
    </row>
    <row r="810" spans="1:6" x14ac:dyDescent="0.25">
      <c r="A810" s="3" t="str">
        <f t="shared" si="34"/>
        <v>0013</v>
      </c>
      <c r="B810" s="3" t="s">
        <v>151</v>
      </c>
      <c r="C810" s="3" t="str">
        <f>"6RHRGE0"</f>
        <v>6RHRGE0</v>
      </c>
      <c r="D810" s="3" t="str">
        <f>"211"</f>
        <v>211</v>
      </c>
      <c r="E810" s="3" t="s">
        <v>14</v>
      </c>
      <c r="F810" s="3">
        <v>27</v>
      </c>
    </row>
    <row r="811" spans="1:6" x14ac:dyDescent="0.25">
      <c r="A811" s="3" t="str">
        <f t="shared" si="34"/>
        <v>0013</v>
      </c>
      <c r="B811" s="3" t="s">
        <v>151</v>
      </c>
      <c r="C811" s="3" t="str">
        <f>"KAHRGE0"</f>
        <v>KAHRGE0</v>
      </c>
      <c r="D811" s="3" t="str">
        <f>"1021"</f>
        <v>1021</v>
      </c>
      <c r="E811" s="3" t="s">
        <v>15</v>
      </c>
      <c r="F811" s="3">
        <v>22</v>
      </c>
    </row>
    <row r="812" spans="1:6" x14ac:dyDescent="0.25">
      <c r="A812" s="3" t="str">
        <f t="shared" si="34"/>
        <v>0013</v>
      </c>
      <c r="B812" s="3" t="s">
        <v>151</v>
      </c>
      <c r="C812" s="3" t="str">
        <f>"KPHRGE0"</f>
        <v>KPHRGE0</v>
      </c>
      <c r="D812" s="3" t="str">
        <f>"1022"</f>
        <v>1022</v>
      </c>
      <c r="E812" s="3" t="s">
        <v>16</v>
      </c>
      <c r="F812" s="3">
        <v>20</v>
      </c>
    </row>
    <row r="813" spans="1:6" x14ac:dyDescent="0.25">
      <c r="A813" s="3" t="str">
        <f t="shared" ref="A813:A833" si="35">"0056"</f>
        <v>0056</v>
      </c>
      <c r="B813" s="3" t="s">
        <v>152</v>
      </c>
      <c r="C813" s="3" t="str">
        <f>"1MHRGE0"</f>
        <v>1MHRGE0</v>
      </c>
      <c r="D813" s="3" t="str">
        <f>"9"</f>
        <v>9</v>
      </c>
      <c r="E813" s="3" t="s">
        <v>44</v>
      </c>
      <c r="F813" s="3">
        <v>22</v>
      </c>
    </row>
    <row r="814" spans="1:6" x14ac:dyDescent="0.25">
      <c r="A814" s="3" t="str">
        <f t="shared" si="35"/>
        <v>0056</v>
      </c>
      <c r="B814" s="3" t="s">
        <v>152</v>
      </c>
      <c r="C814" s="3" t="str">
        <f>"1RHRDL1"</f>
        <v>1RHRDL1</v>
      </c>
      <c r="D814" s="3" t="str">
        <f>"5"</f>
        <v>5</v>
      </c>
      <c r="E814" s="3" t="s">
        <v>21</v>
      </c>
      <c r="F814" s="3">
        <v>18</v>
      </c>
    </row>
    <row r="815" spans="1:6" x14ac:dyDescent="0.25">
      <c r="A815" s="3" t="str">
        <f t="shared" si="35"/>
        <v>0056</v>
      </c>
      <c r="B815" s="3" t="s">
        <v>152</v>
      </c>
      <c r="C815" s="3" t="str">
        <f>"1RHRGE0"</f>
        <v>1RHRGE0</v>
      </c>
      <c r="D815" s="3" t="str">
        <f>"7"</f>
        <v>7</v>
      </c>
      <c r="E815" s="3" t="s">
        <v>9</v>
      </c>
      <c r="F815" s="3">
        <v>22</v>
      </c>
    </row>
    <row r="816" spans="1:6" x14ac:dyDescent="0.25">
      <c r="A816" s="3" t="str">
        <f t="shared" si="35"/>
        <v>0056</v>
      </c>
      <c r="B816" s="3" t="s">
        <v>152</v>
      </c>
      <c r="C816" s="3" t="str">
        <f>"2RHRDL1"</f>
        <v>2RHRDL1</v>
      </c>
      <c r="D816" s="3" t="str">
        <f>"8"</f>
        <v>8</v>
      </c>
      <c r="E816" s="3" t="s">
        <v>23</v>
      </c>
      <c r="F816" s="3">
        <v>18</v>
      </c>
    </row>
    <row r="817" spans="1:6" x14ac:dyDescent="0.25">
      <c r="A817" s="3" t="str">
        <f t="shared" si="35"/>
        <v>0056</v>
      </c>
      <c r="B817" s="3" t="s">
        <v>152</v>
      </c>
      <c r="C817" s="3" t="str">
        <f>"3MHRGE0"</f>
        <v>3MHRGE0</v>
      </c>
      <c r="D817" s="3" t="str">
        <f>"13"</f>
        <v>13</v>
      </c>
      <c r="E817" s="3" t="s">
        <v>33</v>
      </c>
      <c r="F817" s="3">
        <v>30</v>
      </c>
    </row>
    <row r="818" spans="1:6" x14ac:dyDescent="0.25">
      <c r="A818" s="3" t="str">
        <f t="shared" si="35"/>
        <v>0056</v>
      </c>
      <c r="B818" s="3" t="s">
        <v>152</v>
      </c>
      <c r="C818" s="3" t="str">
        <f>"3RHRDL1"</f>
        <v>3RHRDL1</v>
      </c>
      <c r="D818" s="3" t="str">
        <f>"11"</f>
        <v>11</v>
      </c>
      <c r="E818" s="3" t="s">
        <v>24</v>
      </c>
      <c r="F818" s="3">
        <v>12</v>
      </c>
    </row>
    <row r="819" spans="1:6" x14ac:dyDescent="0.25">
      <c r="A819" s="3" t="str">
        <f t="shared" si="35"/>
        <v>0056</v>
      </c>
      <c r="B819" s="3" t="s">
        <v>152</v>
      </c>
      <c r="C819" s="3" t="str">
        <f>"3RHRGE0"</f>
        <v>3RHRGE0</v>
      </c>
      <c r="D819" s="3" t="str">
        <f>"10"</f>
        <v>10</v>
      </c>
      <c r="E819" s="3" t="s">
        <v>11</v>
      </c>
      <c r="F819" s="3">
        <v>23</v>
      </c>
    </row>
    <row r="820" spans="1:6" x14ac:dyDescent="0.25">
      <c r="A820" s="3" t="str">
        <f t="shared" si="35"/>
        <v>0056</v>
      </c>
      <c r="B820" s="3" t="s">
        <v>152</v>
      </c>
      <c r="C820" s="3" t="str">
        <f>"4MHRGE0"</f>
        <v>4MHRGE0</v>
      </c>
      <c r="D820" s="3" t="str">
        <f>"14"</f>
        <v>14</v>
      </c>
      <c r="E820" s="3" t="s">
        <v>55</v>
      </c>
      <c r="F820" s="3">
        <v>29</v>
      </c>
    </row>
    <row r="821" spans="1:6" x14ac:dyDescent="0.25">
      <c r="A821" s="3" t="str">
        <f t="shared" si="35"/>
        <v>0056</v>
      </c>
      <c r="B821" s="3" t="s">
        <v>152</v>
      </c>
      <c r="C821" s="3" t="str">
        <f>"4MHRILN"</f>
        <v>4MHRILN</v>
      </c>
      <c r="D821" s="3" t="str">
        <f>"4"</f>
        <v>4</v>
      </c>
      <c r="E821" s="3" t="s">
        <v>18</v>
      </c>
      <c r="F821" s="3">
        <v>7</v>
      </c>
    </row>
    <row r="822" spans="1:6" x14ac:dyDescent="0.25">
      <c r="A822" s="3" t="str">
        <f t="shared" si="35"/>
        <v>0056</v>
      </c>
      <c r="B822" s="3" t="s">
        <v>152</v>
      </c>
      <c r="C822" s="3" t="str">
        <f>"4RHRDL1"</f>
        <v>4RHRDL1</v>
      </c>
      <c r="D822" s="3" t="str">
        <f>"15"</f>
        <v>15</v>
      </c>
      <c r="E822" s="3" t="s">
        <v>25</v>
      </c>
      <c r="F822" s="3">
        <v>21</v>
      </c>
    </row>
    <row r="823" spans="1:6" x14ac:dyDescent="0.25">
      <c r="A823" s="3" t="str">
        <f t="shared" si="35"/>
        <v>0056</v>
      </c>
      <c r="B823" s="3" t="s">
        <v>152</v>
      </c>
      <c r="C823" s="3" t="str">
        <f>"4RHRSS0"</f>
        <v>4RHRSS0</v>
      </c>
      <c r="D823" s="3" t="str">
        <f>"18"</f>
        <v>18</v>
      </c>
      <c r="E823" s="3" t="s">
        <v>46</v>
      </c>
      <c r="F823" s="3">
        <v>17</v>
      </c>
    </row>
    <row r="824" spans="1:6" x14ac:dyDescent="0.25">
      <c r="A824" s="3" t="str">
        <f t="shared" si="35"/>
        <v>0056</v>
      </c>
      <c r="B824" s="3" t="s">
        <v>152</v>
      </c>
      <c r="C824" s="3" t="str">
        <f>"5MHRGE0"</f>
        <v>5MHRGE0</v>
      </c>
      <c r="D824" s="3" t="str">
        <f>"16"</f>
        <v>16</v>
      </c>
      <c r="E824" s="3" t="s">
        <v>26</v>
      </c>
      <c r="F824" s="3">
        <v>30</v>
      </c>
    </row>
    <row r="825" spans="1:6" x14ac:dyDescent="0.25">
      <c r="A825" s="3" t="str">
        <f t="shared" si="35"/>
        <v>0056</v>
      </c>
      <c r="B825" s="3" t="s">
        <v>152</v>
      </c>
      <c r="C825" s="3" t="str">
        <f>"5MHRSB0"</f>
        <v>5MHRSB0</v>
      </c>
      <c r="D825" s="3" t="str">
        <f>"17"</f>
        <v>17</v>
      </c>
      <c r="E825" s="3" t="s">
        <v>27</v>
      </c>
      <c r="F825" s="3">
        <v>10</v>
      </c>
    </row>
    <row r="826" spans="1:6" x14ac:dyDescent="0.25">
      <c r="A826" s="3" t="str">
        <f t="shared" si="35"/>
        <v>0056</v>
      </c>
      <c r="B826" s="3" t="s">
        <v>152</v>
      </c>
      <c r="C826" s="3" t="str">
        <f>"5RHRSS0"</f>
        <v>5RHRSS0</v>
      </c>
      <c r="D826" s="3" t="str">
        <f>"20"</f>
        <v>20</v>
      </c>
      <c r="E826" s="3" t="s">
        <v>48</v>
      </c>
      <c r="F826" s="3">
        <v>20</v>
      </c>
    </row>
    <row r="827" spans="1:6" x14ac:dyDescent="0.25">
      <c r="A827" s="3" t="str">
        <f t="shared" si="35"/>
        <v>0056</v>
      </c>
      <c r="B827" s="3" t="s">
        <v>152</v>
      </c>
      <c r="C827" s="3" t="str">
        <f>"6RHRGE0"</f>
        <v>6RHRGE0</v>
      </c>
      <c r="D827" s="3" t="str">
        <f>"19"</f>
        <v>19</v>
      </c>
      <c r="E827" s="3" t="s">
        <v>14</v>
      </c>
      <c r="F827" s="3">
        <v>28</v>
      </c>
    </row>
    <row r="828" spans="1:6" x14ac:dyDescent="0.25">
      <c r="A828" s="3" t="str">
        <f t="shared" si="35"/>
        <v>0056</v>
      </c>
      <c r="B828" s="3" t="s">
        <v>152</v>
      </c>
      <c r="C828" s="3" t="str">
        <f>"6RHRSS0"</f>
        <v>6RHRSS0</v>
      </c>
      <c r="D828" s="3" t="str">
        <f>"22"</f>
        <v>22</v>
      </c>
      <c r="E828" s="3" t="s">
        <v>96</v>
      </c>
      <c r="F828" s="3">
        <v>23</v>
      </c>
    </row>
    <row r="829" spans="1:6" x14ac:dyDescent="0.25">
      <c r="A829" s="3" t="str">
        <f t="shared" si="35"/>
        <v>0056</v>
      </c>
      <c r="B829" s="3" t="s">
        <v>152</v>
      </c>
      <c r="C829" s="3" t="str">
        <f>"KAHRDL1"</f>
        <v>KAHRDL1</v>
      </c>
      <c r="D829" s="3" t="str">
        <f>"3"</f>
        <v>3</v>
      </c>
      <c r="E829" s="3" t="s">
        <v>39</v>
      </c>
      <c r="F829" s="3">
        <v>21</v>
      </c>
    </row>
    <row r="830" spans="1:6" x14ac:dyDescent="0.25">
      <c r="A830" s="3" t="str">
        <f t="shared" si="35"/>
        <v>0056</v>
      </c>
      <c r="B830" s="3" t="s">
        <v>152</v>
      </c>
      <c r="C830" s="3" t="str">
        <f>"KAHRIL0"</f>
        <v>KAHRIL0</v>
      </c>
      <c r="D830" s="3" t="str">
        <f>"2"</f>
        <v>2</v>
      </c>
      <c r="E830" s="3" t="s">
        <v>15</v>
      </c>
      <c r="F830" s="3">
        <v>1</v>
      </c>
    </row>
    <row r="831" spans="1:6" x14ac:dyDescent="0.25">
      <c r="A831" s="3" t="str">
        <f t="shared" si="35"/>
        <v>0056</v>
      </c>
      <c r="B831" s="3" t="s">
        <v>152</v>
      </c>
      <c r="C831" s="3" t="str">
        <f>"KMHRILP"</f>
        <v>KMHRILP</v>
      </c>
      <c r="D831" s="3" t="str">
        <f>"1"</f>
        <v>1</v>
      </c>
      <c r="E831" s="3" t="s">
        <v>19</v>
      </c>
      <c r="F831" s="3">
        <v>8</v>
      </c>
    </row>
    <row r="832" spans="1:6" x14ac:dyDescent="0.25">
      <c r="A832" s="3" t="str">
        <f t="shared" si="35"/>
        <v>0056</v>
      </c>
      <c r="B832" s="3" t="s">
        <v>152</v>
      </c>
      <c r="C832" s="3" t="str">
        <f>"KMHRILP"</f>
        <v>KMHRILP</v>
      </c>
      <c r="D832" s="3" t="str">
        <f>"2"</f>
        <v>2</v>
      </c>
      <c r="E832" s="3" t="s">
        <v>19</v>
      </c>
      <c r="F832" s="3">
        <v>7</v>
      </c>
    </row>
    <row r="833" spans="1:6" x14ac:dyDescent="0.25">
      <c r="A833" s="3" t="str">
        <f t="shared" si="35"/>
        <v>0056</v>
      </c>
      <c r="B833" s="3" t="s">
        <v>152</v>
      </c>
      <c r="C833" s="3" t="str">
        <f>"KPHRGE0"</f>
        <v>KPHRGE0</v>
      </c>
      <c r="D833" s="3" t="str">
        <f>"32"</f>
        <v>32</v>
      </c>
      <c r="E833" s="3" t="s">
        <v>16</v>
      </c>
      <c r="F833" s="3">
        <v>14</v>
      </c>
    </row>
    <row r="834" spans="1:6" ht="30" x14ac:dyDescent="0.25">
      <c r="A834" s="3" t="str">
        <f t="shared" ref="A834:A855" si="36">"0007"</f>
        <v>0007</v>
      </c>
      <c r="B834" s="3" t="s">
        <v>153</v>
      </c>
      <c r="C834" s="3" t="str">
        <f>"1RHRGE0"</f>
        <v>1RHRGE0</v>
      </c>
      <c r="D834" s="3" t="str">
        <f>"104"</f>
        <v>104</v>
      </c>
      <c r="E834" s="3" t="s">
        <v>9</v>
      </c>
      <c r="F834" s="3">
        <v>22</v>
      </c>
    </row>
    <row r="835" spans="1:6" ht="30" x14ac:dyDescent="0.25">
      <c r="A835" s="3" t="str">
        <f t="shared" si="36"/>
        <v>0007</v>
      </c>
      <c r="B835" s="3" t="s">
        <v>153</v>
      </c>
      <c r="C835" s="3" t="str">
        <f>"1RHRGE0"</f>
        <v>1RHRGE0</v>
      </c>
      <c r="D835" s="3" t="str">
        <f>"107"</f>
        <v>107</v>
      </c>
      <c r="E835" s="3" t="s">
        <v>9</v>
      </c>
      <c r="F835" s="3">
        <v>21</v>
      </c>
    </row>
    <row r="836" spans="1:6" ht="30" x14ac:dyDescent="0.25">
      <c r="A836" s="3" t="str">
        <f t="shared" si="36"/>
        <v>0007</v>
      </c>
      <c r="B836" s="3" t="s">
        <v>153</v>
      </c>
      <c r="C836" s="3" t="str">
        <f>"2RHRGE0"</f>
        <v>2RHRGE0</v>
      </c>
      <c r="D836" s="3" t="str">
        <f>"111"</f>
        <v>111</v>
      </c>
      <c r="E836" s="3" t="s">
        <v>10</v>
      </c>
      <c r="F836" s="3">
        <v>18</v>
      </c>
    </row>
    <row r="837" spans="1:6" ht="30" x14ac:dyDescent="0.25">
      <c r="A837" s="3" t="str">
        <f t="shared" si="36"/>
        <v>0007</v>
      </c>
      <c r="B837" s="3" t="s">
        <v>153</v>
      </c>
      <c r="C837" s="3" t="str">
        <f>"2RHRGE0"</f>
        <v>2RHRGE0</v>
      </c>
      <c r="D837" s="3" t="str">
        <f>"112"</f>
        <v>112</v>
      </c>
      <c r="E837" s="3" t="s">
        <v>10</v>
      </c>
      <c r="F837" s="3">
        <v>20</v>
      </c>
    </row>
    <row r="838" spans="1:6" ht="30" x14ac:dyDescent="0.25">
      <c r="A838" s="3" t="str">
        <f t="shared" si="36"/>
        <v>0007</v>
      </c>
      <c r="B838" s="3" t="s">
        <v>153</v>
      </c>
      <c r="C838" s="3" t="str">
        <f>"2RHRGE0"</f>
        <v>2RHRGE0</v>
      </c>
      <c r="D838" s="3" t="str">
        <f>"113"</f>
        <v>113</v>
      </c>
      <c r="E838" s="3" t="s">
        <v>10</v>
      </c>
      <c r="F838" s="3">
        <v>20</v>
      </c>
    </row>
    <row r="839" spans="1:6" ht="30" x14ac:dyDescent="0.25">
      <c r="A839" s="3" t="str">
        <f t="shared" si="36"/>
        <v>0007</v>
      </c>
      <c r="B839" s="3" t="s">
        <v>153</v>
      </c>
      <c r="C839" s="3" t="str">
        <f>"3RHRGE0"</f>
        <v>3RHRGE0</v>
      </c>
      <c r="D839" s="3" t="str">
        <f>"114"</f>
        <v>114</v>
      </c>
      <c r="E839" s="3" t="s">
        <v>11</v>
      </c>
      <c r="F839" s="3">
        <v>30</v>
      </c>
    </row>
    <row r="840" spans="1:6" ht="30" x14ac:dyDescent="0.25">
      <c r="A840" s="3" t="str">
        <f t="shared" si="36"/>
        <v>0007</v>
      </c>
      <c r="B840" s="3" t="s">
        <v>153</v>
      </c>
      <c r="C840" s="3" t="str">
        <f>"3RHRGE0"</f>
        <v>3RHRGE0</v>
      </c>
      <c r="D840" s="3" t="str">
        <f>"115"</f>
        <v>115</v>
      </c>
      <c r="E840" s="3" t="s">
        <v>11</v>
      </c>
      <c r="F840" s="3">
        <v>30</v>
      </c>
    </row>
    <row r="841" spans="1:6" ht="30" x14ac:dyDescent="0.25">
      <c r="A841" s="3" t="str">
        <f t="shared" si="36"/>
        <v>0007</v>
      </c>
      <c r="B841" s="3" t="s">
        <v>153</v>
      </c>
      <c r="C841" s="3" t="str">
        <f>"4MHRMLN"</f>
        <v>4MHRMLN</v>
      </c>
      <c r="D841" s="3" t="str">
        <f>"216"</f>
        <v>216</v>
      </c>
      <c r="E841" s="3" t="s">
        <v>18</v>
      </c>
      <c r="F841" s="3">
        <v>13</v>
      </c>
    </row>
    <row r="842" spans="1:6" ht="30" x14ac:dyDescent="0.25">
      <c r="A842" s="3" t="str">
        <f t="shared" si="36"/>
        <v>0007</v>
      </c>
      <c r="B842" s="3" t="s">
        <v>153</v>
      </c>
      <c r="C842" s="3" t="str">
        <f>"4RHRGE0"</f>
        <v>4RHRGE0</v>
      </c>
      <c r="D842" s="3" t="str">
        <f>"202"</f>
        <v>202</v>
      </c>
      <c r="E842" s="3" t="s">
        <v>12</v>
      </c>
      <c r="F842" s="3">
        <v>27</v>
      </c>
    </row>
    <row r="843" spans="1:6" ht="30" x14ac:dyDescent="0.25">
      <c r="A843" s="3" t="str">
        <f t="shared" si="36"/>
        <v>0007</v>
      </c>
      <c r="B843" s="3" t="s">
        <v>153</v>
      </c>
      <c r="C843" s="3" t="str">
        <f>"4RHRGE0"</f>
        <v>4RHRGE0</v>
      </c>
      <c r="D843" s="3" t="str">
        <f>"205"</f>
        <v>205</v>
      </c>
      <c r="E843" s="3" t="s">
        <v>12</v>
      </c>
      <c r="F843" s="3">
        <v>26</v>
      </c>
    </row>
    <row r="844" spans="1:6" ht="30" x14ac:dyDescent="0.25">
      <c r="A844" s="3" t="str">
        <f t="shared" si="36"/>
        <v>0007</v>
      </c>
      <c r="B844" s="3" t="s">
        <v>153</v>
      </c>
      <c r="C844" s="3" t="str">
        <f>"4RHRSW0"</f>
        <v>4RHRSW0</v>
      </c>
      <c r="D844" s="3" t="str">
        <f>"207"</f>
        <v>207</v>
      </c>
      <c r="E844" s="3" t="s">
        <v>47</v>
      </c>
      <c r="F844" s="3">
        <v>26</v>
      </c>
    </row>
    <row r="845" spans="1:6" ht="30" x14ac:dyDescent="0.25">
      <c r="A845" s="3" t="str">
        <f t="shared" si="36"/>
        <v>0007</v>
      </c>
      <c r="B845" s="3" t="s">
        <v>153</v>
      </c>
      <c r="C845" s="3" t="str">
        <f>"4RHRSW0"</f>
        <v>4RHRSW0</v>
      </c>
      <c r="D845" s="3" t="str">
        <f>"209"</f>
        <v>209</v>
      </c>
      <c r="E845" s="3" t="s">
        <v>47</v>
      </c>
      <c r="F845" s="3">
        <v>24</v>
      </c>
    </row>
    <row r="846" spans="1:6" ht="30" x14ac:dyDescent="0.25">
      <c r="A846" s="3" t="str">
        <f t="shared" si="36"/>
        <v>0007</v>
      </c>
      <c r="B846" s="3" t="s">
        <v>153</v>
      </c>
      <c r="C846" s="3" t="str">
        <f>"5MHRGE0"</f>
        <v>5MHRGE0</v>
      </c>
      <c r="D846" s="3" t="str">
        <f>"211"</f>
        <v>211</v>
      </c>
      <c r="E846" s="3" t="s">
        <v>26</v>
      </c>
      <c r="F846" s="3">
        <v>30</v>
      </c>
    </row>
    <row r="847" spans="1:6" ht="30" x14ac:dyDescent="0.25">
      <c r="A847" s="3" t="str">
        <f t="shared" si="36"/>
        <v>0007</v>
      </c>
      <c r="B847" s="3" t="s">
        <v>153</v>
      </c>
      <c r="C847" s="3" t="str">
        <f>"5MHRGE0"</f>
        <v>5MHRGE0</v>
      </c>
      <c r="D847" s="3" t="str">
        <f>"212"</f>
        <v>212</v>
      </c>
      <c r="E847" s="3" t="s">
        <v>26</v>
      </c>
      <c r="F847" s="3">
        <v>29</v>
      </c>
    </row>
    <row r="848" spans="1:6" ht="30" x14ac:dyDescent="0.25">
      <c r="A848" s="3" t="str">
        <f t="shared" si="36"/>
        <v>0007</v>
      </c>
      <c r="B848" s="3" t="s">
        <v>153</v>
      </c>
      <c r="C848" s="3" t="str">
        <f>"5MHRGE0"</f>
        <v>5MHRGE0</v>
      </c>
      <c r="D848" s="3" t="str">
        <f>"214"</f>
        <v>214</v>
      </c>
      <c r="E848" s="3" t="s">
        <v>26</v>
      </c>
      <c r="F848" s="3">
        <v>30</v>
      </c>
    </row>
    <row r="849" spans="1:6" ht="30" x14ac:dyDescent="0.25">
      <c r="A849" s="3" t="str">
        <f t="shared" si="36"/>
        <v>0007</v>
      </c>
      <c r="B849" s="3" t="s">
        <v>153</v>
      </c>
      <c r="C849" s="3" t="str">
        <f>"5MHRGE0"</f>
        <v>5MHRGE0</v>
      </c>
      <c r="D849" s="3" t="str">
        <f>"215"</f>
        <v>215</v>
      </c>
      <c r="E849" s="3" t="s">
        <v>26</v>
      </c>
      <c r="F849" s="3">
        <v>30</v>
      </c>
    </row>
    <row r="850" spans="1:6" ht="30" x14ac:dyDescent="0.25">
      <c r="A850" s="3" t="str">
        <f t="shared" si="36"/>
        <v>0007</v>
      </c>
      <c r="B850" s="3" t="s">
        <v>153</v>
      </c>
      <c r="C850" s="3" t="str">
        <f>"5RHRSW0"</f>
        <v>5RHRSW0</v>
      </c>
      <c r="D850" s="3" t="str">
        <f>"206"</f>
        <v>206</v>
      </c>
      <c r="E850" s="3" t="s">
        <v>49</v>
      </c>
      <c r="F850" s="3">
        <v>26</v>
      </c>
    </row>
    <row r="851" spans="1:6" ht="30" x14ac:dyDescent="0.25">
      <c r="A851" s="3" t="str">
        <f t="shared" si="36"/>
        <v>0007</v>
      </c>
      <c r="B851" s="3" t="s">
        <v>153</v>
      </c>
      <c r="C851" s="3" t="str">
        <f>"6RHRSW0"</f>
        <v>6RHRSW0</v>
      </c>
      <c r="D851" s="3" t="str">
        <f>"206"</f>
        <v>206</v>
      </c>
      <c r="E851" s="3" t="s">
        <v>51</v>
      </c>
      <c r="F851" s="3">
        <v>24</v>
      </c>
    </row>
    <row r="852" spans="1:6" ht="30" x14ac:dyDescent="0.25">
      <c r="A852" s="3" t="str">
        <f t="shared" si="36"/>
        <v>0007</v>
      </c>
      <c r="B852" s="3" t="s">
        <v>153</v>
      </c>
      <c r="C852" s="3" t="str">
        <f>"6RHRSW0"</f>
        <v>6RHRSW0</v>
      </c>
      <c r="D852" s="3" t="str">
        <f>"208"</f>
        <v>208</v>
      </c>
      <c r="E852" s="3" t="s">
        <v>51</v>
      </c>
      <c r="F852" s="3">
        <v>24</v>
      </c>
    </row>
    <row r="853" spans="1:6" ht="30" x14ac:dyDescent="0.25">
      <c r="A853" s="3" t="str">
        <f t="shared" si="36"/>
        <v>0007</v>
      </c>
      <c r="B853" s="3" t="s">
        <v>153</v>
      </c>
      <c r="C853" s="3" t="str">
        <f>"KAHRGE0"</f>
        <v>KAHRGE0</v>
      </c>
      <c r="D853" s="3" t="str">
        <f>"1011"</f>
        <v>1011</v>
      </c>
      <c r="E853" s="3" t="s">
        <v>15</v>
      </c>
      <c r="F853" s="3">
        <v>26</v>
      </c>
    </row>
    <row r="854" spans="1:6" ht="30" x14ac:dyDescent="0.25">
      <c r="A854" s="3" t="str">
        <f t="shared" si="36"/>
        <v>0007</v>
      </c>
      <c r="B854" s="3" t="s">
        <v>153</v>
      </c>
      <c r="C854" s="3" t="str">
        <f>"KMHRMLP"</f>
        <v>KMHRMLP</v>
      </c>
      <c r="D854" s="3" t="str">
        <f>"108"</f>
        <v>108</v>
      </c>
      <c r="E854" s="3" t="s">
        <v>19</v>
      </c>
      <c r="F854" s="3">
        <v>8</v>
      </c>
    </row>
    <row r="855" spans="1:6" ht="30" x14ac:dyDescent="0.25">
      <c r="A855" s="3" t="str">
        <f t="shared" si="36"/>
        <v>0007</v>
      </c>
      <c r="B855" s="3" t="s">
        <v>153</v>
      </c>
      <c r="C855" s="3" t="str">
        <f>"KPHRGE0"</f>
        <v>KPHRGE0</v>
      </c>
      <c r="D855" s="3" t="str">
        <f>"1012"</f>
        <v>1012</v>
      </c>
      <c r="E855" s="3" t="s">
        <v>16</v>
      </c>
      <c r="F855" s="3">
        <v>22</v>
      </c>
    </row>
    <row r="856" spans="1:6" x14ac:dyDescent="0.25">
      <c r="A856" s="3" t="str">
        <f t="shared" ref="A856:A880" si="37">"0029"</f>
        <v>0029</v>
      </c>
      <c r="B856" s="3" t="s">
        <v>154</v>
      </c>
      <c r="C856" s="3" t="str">
        <f>"1RHRDL2"</f>
        <v>1RHRDL2</v>
      </c>
      <c r="D856" s="3" t="str">
        <f>"125"</f>
        <v>125</v>
      </c>
      <c r="E856" s="3" t="s">
        <v>22</v>
      </c>
      <c r="F856" s="3">
        <v>22</v>
      </c>
    </row>
    <row r="857" spans="1:6" x14ac:dyDescent="0.25">
      <c r="A857" s="3" t="str">
        <f t="shared" si="37"/>
        <v>0029</v>
      </c>
      <c r="B857" s="3" t="s">
        <v>154</v>
      </c>
      <c r="C857" s="3" t="str">
        <f>"1RHRDL2"</f>
        <v>1RHRDL2</v>
      </c>
      <c r="D857" s="3" t="str">
        <f>"126"</f>
        <v>126</v>
      </c>
      <c r="E857" s="3" t="s">
        <v>22</v>
      </c>
      <c r="F857" s="3">
        <v>23</v>
      </c>
    </row>
    <row r="858" spans="1:6" x14ac:dyDescent="0.25">
      <c r="A858" s="3" t="str">
        <f t="shared" si="37"/>
        <v>0029</v>
      </c>
      <c r="B858" s="3" t="s">
        <v>154</v>
      </c>
      <c r="C858" s="3" t="str">
        <f>"1RHRGE0"</f>
        <v>1RHRGE0</v>
      </c>
      <c r="D858" s="3" t="str">
        <f>"117"</f>
        <v>117</v>
      </c>
      <c r="E858" s="3" t="s">
        <v>9</v>
      </c>
      <c r="F858" s="3">
        <v>24</v>
      </c>
    </row>
    <row r="859" spans="1:6" x14ac:dyDescent="0.25">
      <c r="A859" s="3" t="str">
        <f t="shared" si="37"/>
        <v>0029</v>
      </c>
      <c r="B859" s="3" t="s">
        <v>154</v>
      </c>
      <c r="C859" s="3" t="str">
        <f>"1RHRGE0"</f>
        <v>1RHRGE0</v>
      </c>
      <c r="D859" s="3" t="str">
        <f>"123"</f>
        <v>123</v>
      </c>
      <c r="E859" s="3" t="s">
        <v>9</v>
      </c>
      <c r="F859" s="3">
        <v>20</v>
      </c>
    </row>
    <row r="860" spans="1:6" x14ac:dyDescent="0.25">
      <c r="A860" s="3" t="str">
        <f t="shared" si="37"/>
        <v>0029</v>
      </c>
      <c r="B860" s="3" t="s">
        <v>154</v>
      </c>
      <c r="C860" s="3" t="str">
        <f>"2RHRDL2"</f>
        <v>2RHRDL2</v>
      </c>
      <c r="D860" s="3" t="str">
        <f>"121"</f>
        <v>121</v>
      </c>
      <c r="E860" s="3" t="s">
        <v>32</v>
      </c>
      <c r="F860" s="3">
        <v>25</v>
      </c>
    </row>
    <row r="861" spans="1:6" x14ac:dyDescent="0.25">
      <c r="A861" s="3" t="str">
        <f t="shared" si="37"/>
        <v>0029</v>
      </c>
      <c r="B861" s="3" t="s">
        <v>154</v>
      </c>
      <c r="C861" s="3" t="str">
        <f>"2RHRGE0"</f>
        <v>2RHRGE0</v>
      </c>
      <c r="D861" s="3" t="str">
        <f>"122"</f>
        <v>122</v>
      </c>
      <c r="E861" s="3" t="s">
        <v>10</v>
      </c>
      <c r="F861" s="3">
        <v>23</v>
      </c>
    </row>
    <row r="862" spans="1:6" x14ac:dyDescent="0.25">
      <c r="A862" s="3" t="str">
        <f t="shared" si="37"/>
        <v>0029</v>
      </c>
      <c r="B862" s="3" t="s">
        <v>154</v>
      </c>
      <c r="C862" s="3" t="str">
        <f>"2RHRGE0"</f>
        <v>2RHRGE0</v>
      </c>
      <c r="D862" s="3" t="str">
        <f>"124"</f>
        <v>124</v>
      </c>
      <c r="E862" s="3" t="s">
        <v>10</v>
      </c>
      <c r="F862" s="3">
        <v>22</v>
      </c>
    </row>
    <row r="863" spans="1:6" x14ac:dyDescent="0.25">
      <c r="A863" s="3" t="str">
        <f t="shared" si="37"/>
        <v>0029</v>
      </c>
      <c r="B863" s="3" t="s">
        <v>154</v>
      </c>
      <c r="C863" s="3" t="str">
        <f>"3RHRDL1"</f>
        <v>3RHRDL1</v>
      </c>
      <c r="D863" s="3" t="str">
        <f>"112"</f>
        <v>112</v>
      </c>
      <c r="E863" s="3" t="s">
        <v>24</v>
      </c>
      <c r="F863" s="3">
        <v>24</v>
      </c>
    </row>
    <row r="864" spans="1:6" x14ac:dyDescent="0.25">
      <c r="A864" s="3" t="str">
        <f t="shared" si="37"/>
        <v>0029</v>
      </c>
      <c r="B864" s="3" t="s">
        <v>154</v>
      </c>
      <c r="C864" s="3" t="str">
        <f>"3RHRGE0"</f>
        <v>3RHRGE0</v>
      </c>
      <c r="D864" s="3" t="str">
        <f>"116"</f>
        <v>116</v>
      </c>
      <c r="E864" s="3" t="s">
        <v>11</v>
      </c>
      <c r="F864" s="3">
        <v>33</v>
      </c>
    </row>
    <row r="865" spans="1:6" x14ac:dyDescent="0.25">
      <c r="A865" s="3" t="str">
        <f t="shared" si="37"/>
        <v>0029</v>
      </c>
      <c r="B865" s="3" t="s">
        <v>154</v>
      </c>
      <c r="C865" s="3" t="str">
        <f>"3RHRGE0"</f>
        <v>3RHRGE0</v>
      </c>
      <c r="D865" s="3" t="str">
        <f>"216"</f>
        <v>216</v>
      </c>
      <c r="E865" s="3" t="s">
        <v>11</v>
      </c>
      <c r="F865" s="3">
        <v>33</v>
      </c>
    </row>
    <row r="866" spans="1:6" x14ac:dyDescent="0.25">
      <c r="A866" s="3" t="str">
        <f t="shared" si="37"/>
        <v>0029</v>
      </c>
      <c r="B866" s="3" t="s">
        <v>154</v>
      </c>
      <c r="C866" s="3" t="str">
        <f>"4MHRBCN"</f>
        <v>4MHRBCN</v>
      </c>
      <c r="D866" s="3" t="str">
        <f>"115"</f>
        <v>115</v>
      </c>
      <c r="E866" s="3" t="s">
        <v>18</v>
      </c>
      <c r="F866" s="3">
        <v>15</v>
      </c>
    </row>
    <row r="867" spans="1:6" x14ac:dyDescent="0.25">
      <c r="A867" s="3" t="str">
        <f t="shared" si="37"/>
        <v>0029</v>
      </c>
      <c r="B867" s="3" t="s">
        <v>154</v>
      </c>
      <c r="C867" s="3" t="str">
        <f>"4MHRDL1"</f>
        <v>4MHRDL1</v>
      </c>
      <c r="D867" s="3" t="str">
        <f>"219"</f>
        <v>219</v>
      </c>
      <c r="E867" s="3" t="s">
        <v>90</v>
      </c>
      <c r="F867" s="3">
        <v>13</v>
      </c>
    </row>
    <row r="868" spans="1:6" x14ac:dyDescent="0.25">
      <c r="A868" s="3" t="str">
        <f t="shared" si="37"/>
        <v>0029</v>
      </c>
      <c r="B868" s="3" t="s">
        <v>154</v>
      </c>
      <c r="C868" s="3" t="str">
        <f>"4RHRGE0"</f>
        <v>4RHRGE0</v>
      </c>
      <c r="D868" s="3" t="str">
        <f>"215"</f>
        <v>215</v>
      </c>
      <c r="E868" s="3" t="s">
        <v>12</v>
      </c>
      <c r="F868" s="3">
        <v>24</v>
      </c>
    </row>
    <row r="869" spans="1:6" x14ac:dyDescent="0.25">
      <c r="A869" s="3" t="str">
        <f t="shared" si="37"/>
        <v>0029</v>
      </c>
      <c r="B869" s="3" t="s">
        <v>154</v>
      </c>
      <c r="C869" s="3" t="str">
        <f>"4RHRGE0"</f>
        <v>4RHRGE0</v>
      </c>
      <c r="D869" s="3" t="str">
        <f>"217"</f>
        <v>217</v>
      </c>
      <c r="E869" s="3" t="s">
        <v>12</v>
      </c>
      <c r="F869" s="3">
        <v>26</v>
      </c>
    </row>
    <row r="870" spans="1:6" x14ac:dyDescent="0.25">
      <c r="A870" s="3" t="str">
        <f t="shared" si="37"/>
        <v>0029</v>
      </c>
      <c r="B870" s="3" t="s">
        <v>154</v>
      </c>
      <c r="C870" s="3" t="str">
        <f>"4RHRGE0"</f>
        <v>4RHRGE0</v>
      </c>
      <c r="D870" s="3" t="str">
        <f>"222"</f>
        <v>222</v>
      </c>
      <c r="E870" s="3" t="s">
        <v>12</v>
      </c>
      <c r="F870" s="3">
        <v>25</v>
      </c>
    </row>
    <row r="871" spans="1:6" x14ac:dyDescent="0.25">
      <c r="A871" s="3" t="str">
        <f t="shared" si="37"/>
        <v>0029</v>
      </c>
      <c r="B871" s="3" t="s">
        <v>154</v>
      </c>
      <c r="C871" s="3" t="str">
        <f>"5MHRGE0"</f>
        <v>5MHRGE0</v>
      </c>
      <c r="D871" s="3" t="str">
        <f>"224"</f>
        <v>224</v>
      </c>
      <c r="E871" s="3" t="s">
        <v>26</v>
      </c>
      <c r="F871" s="3">
        <v>27</v>
      </c>
    </row>
    <row r="872" spans="1:6" x14ac:dyDescent="0.25">
      <c r="A872" s="3" t="str">
        <f t="shared" si="37"/>
        <v>0029</v>
      </c>
      <c r="B872" s="3" t="s">
        <v>154</v>
      </c>
      <c r="C872" s="3" t="str">
        <f>"5RHRGE0"</f>
        <v>5RHRGE0</v>
      </c>
      <c r="D872" s="3" t="str">
        <f>"223"</f>
        <v>223</v>
      </c>
      <c r="E872" s="3" t="s">
        <v>13</v>
      </c>
      <c r="F872" s="3">
        <v>28</v>
      </c>
    </row>
    <row r="873" spans="1:6" x14ac:dyDescent="0.25">
      <c r="A873" s="3" t="str">
        <f t="shared" si="37"/>
        <v>0029</v>
      </c>
      <c r="B873" s="3" t="s">
        <v>154</v>
      </c>
      <c r="C873" s="3" t="str">
        <f>"5RHRGE0"</f>
        <v>5RHRGE0</v>
      </c>
      <c r="D873" s="3" t="str">
        <f>"225"</f>
        <v>225</v>
      </c>
      <c r="E873" s="3" t="s">
        <v>13</v>
      </c>
      <c r="F873" s="3">
        <v>27</v>
      </c>
    </row>
    <row r="874" spans="1:6" x14ac:dyDescent="0.25">
      <c r="A874" s="3" t="str">
        <f t="shared" si="37"/>
        <v>0029</v>
      </c>
      <c r="B874" s="3" t="s">
        <v>154</v>
      </c>
      <c r="C874" s="3" t="str">
        <f>"6RHRGE0"</f>
        <v>6RHRGE0</v>
      </c>
      <c r="D874" s="3" t="str">
        <f>"226"</f>
        <v>226</v>
      </c>
      <c r="E874" s="3" t="s">
        <v>14</v>
      </c>
      <c r="F874" s="3">
        <v>31</v>
      </c>
    </row>
    <row r="875" spans="1:6" x14ac:dyDescent="0.25">
      <c r="A875" s="3" t="str">
        <f t="shared" si="37"/>
        <v>0029</v>
      </c>
      <c r="B875" s="3" t="s">
        <v>154</v>
      </c>
      <c r="C875" s="3" t="str">
        <f>"6RHRGE0"</f>
        <v>6RHRGE0</v>
      </c>
      <c r="D875" s="3" t="str">
        <f>"227"</f>
        <v>227</v>
      </c>
      <c r="E875" s="3" t="s">
        <v>14</v>
      </c>
      <c r="F875" s="3">
        <v>31</v>
      </c>
    </row>
    <row r="876" spans="1:6" x14ac:dyDescent="0.25">
      <c r="A876" s="3" t="str">
        <f t="shared" si="37"/>
        <v>0029</v>
      </c>
      <c r="B876" s="3" t="s">
        <v>154</v>
      </c>
      <c r="C876" s="3" t="str">
        <f>"KAHRDL2"</f>
        <v>KAHRDL2</v>
      </c>
      <c r="D876" s="3" t="str">
        <f>"1301"</f>
        <v>1301</v>
      </c>
      <c r="E876" s="3" t="s">
        <v>28</v>
      </c>
      <c r="F876" s="3">
        <v>17</v>
      </c>
    </row>
    <row r="877" spans="1:6" x14ac:dyDescent="0.25">
      <c r="A877" s="3" t="str">
        <f t="shared" si="37"/>
        <v>0029</v>
      </c>
      <c r="B877" s="3" t="s">
        <v>154</v>
      </c>
      <c r="C877" s="3" t="str">
        <f>"KAHRGE0"</f>
        <v>KAHRGE0</v>
      </c>
      <c r="D877" s="3" t="str">
        <f>"1291"</f>
        <v>1291</v>
      </c>
      <c r="E877" s="3" t="s">
        <v>15</v>
      </c>
      <c r="F877" s="3">
        <v>23</v>
      </c>
    </row>
    <row r="878" spans="1:6" x14ac:dyDescent="0.25">
      <c r="A878" s="3" t="str">
        <f t="shared" si="37"/>
        <v>0029</v>
      </c>
      <c r="B878" s="3" t="s">
        <v>154</v>
      </c>
      <c r="C878" s="3" t="str">
        <f>"KMHRBCP"</f>
        <v>KMHRBCP</v>
      </c>
      <c r="D878" s="3" t="str">
        <f>"110"</f>
        <v>110</v>
      </c>
      <c r="E878" s="3" t="s">
        <v>63</v>
      </c>
      <c r="F878" s="3">
        <v>12</v>
      </c>
    </row>
    <row r="879" spans="1:6" x14ac:dyDescent="0.25">
      <c r="A879" s="3" t="str">
        <f t="shared" si="37"/>
        <v>0029</v>
      </c>
      <c r="B879" s="3" t="s">
        <v>154</v>
      </c>
      <c r="C879" s="3" t="str">
        <f>"KPHRDL2"</f>
        <v>KPHRDL2</v>
      </c>
      <c r="D879" s="3" t="str">
        <f>"1302"</f>
        <v>1302</v>
      </c>
      <c r="E879" s="3" t="s">
        <v>29</v>
      </c>
      <c r="F879" s="3">
        <v>16</v>
      </c>
    </row>
    <row r="880" spans="1:6" x14ac:dyDescent="0.25">
      <c r="A880" s="3" t="str">
        <f t="shared" si="37"/>
        <v>0029</v>
      </c>
      <c r="B880" s="3" t="s">
        <v>154</v>
      </c>
      <c r="C880" s="3" t="str">
        <f>"KPHRGE0"</f>
        <v>KPHRGE0</v>
      </c>
      <c r="D880" s="3" t="str">
        <f>"1292"</f>
        <v>1292</v>
      </c>
      <c r="E880" s="3" t="s">
        <v>16</v>
      </c>
      <c r="F880" s="3">
        <v>19</v>
      </c>
    </row>
    <row r="881" spans="1:6" x14ac:dyDescent="0.25">
      <c r="A881" s="3" t="str">
        <f t="shared" ref="A881:A902" si="38">"0058"</f>
        <v>0058</v>
      </c>
      <c r="B881" s="3" t="s">
        <v>155</v>
      </c>
      <c r="C881" s="3" t="str">
        <f>"1MHRGE0"</f>
        <v>1MHRGE0</v>
      </c>
      <c r="D881" s="3" t="str">
        <f>"105"</f>
        <v>105</v>
      </c>
      <c r="E881" s="3" t="s">
        <v>44</v>
      </c>
      <c r="F881" s="3">
        <v>22</v>
      </c>
    </row>
    <row r="882" spans="1:6" x14ac:dyDescent="0.25">
      <c r="A882" s="3" t="str">
        <f t="shared" si="38"/>
        <v>0058</v>
      </c>
      <c r="B882" s="3" t="s">
        <v>155</v>
      </c>
      <c r="C882" s="3" t="str">
        <f>"1RHRDL1"</f>
        <v>1RHRDL1</v>
      </c>
      <c r="D882" s="3" t="str">
        <f>"101"</f>
        <v>101</v>
      </c>
      <c r="E882" s="3" t="s">
        <v>21</v>
      </c>
      <c r="F882" s="3">
        <v>18</v>
      </c>
    </row>
    <row r="883" spans="1:6" x14ac:dyDescent="0.25">
      <c r="A883" s="3" t="str">
        <f t="shared" si="38"/>
        <v>0058</v>
      </c>
      <c r="B883" s="3" t="s">
        <v>155</v>
      </c>
      <c r="C883" s="3" t="str">
        <f>"1RHRDL1"</f>
        <v>1RHRDL1</v>
      </c>
      <c r="D883" s="3" t="str">
        <f>"102"</f>
        <v>102</v>
      </c>
      <c r="E883" s="3" t="s">
        <v>21</v>
      </c>
      <c r="F883" s="3">
        <v>18</v>
      </c>
    </row>
    <row r="884" spans="1:6" x14ac:dyDescent="0.25">
      <c r="A884" s="3" t="str">
        <f t="shared" si="38"/>
        <v>0058</v>
      </c>
      <c r="B884" s="3" t="s">
        <v>155</v>
      </c>
      <c r="C884" s="3" t="str">
        <f>"1RHRGE0"</f>
        <v>1RHRGE0</v>
      </c>
      <c r="D884" s="3" t="str">
        <f>"104"</f>
        <v>104</v>
      </c>
      <c r="E884" s="3" t="s">
        <v>9</v>
      </c>
      <c r="F884" s="3">
        <v>28</v>
      </c>
    </row>
    <row r="885" spans="1:6" x14ac:dyDescent="0.25">
      <c r="A885" s="3" t="str">
        <f t="shared" si="38"/>
        <v>0058</v>
      </c>
      <c r="B885" s="3" t="s">
        <v>155</v>
      </c>
      <c r="C885" s="3" t="str">
        <f>"2RHRDL1"</f>
        <v>2RHRDL1</v>
      </c>
      <c r="D885" s="3" t="str">
        <f>"107"</f>
        <v>107</v>
      </c>
      <c r="E885" s="3" t="s">
        <v>23</v>
      </c>
      <c r="F885" s="3">
        <v>21</v>
      </c>
    </row>
    <row r="886" spans="1:6" x14ac:dyDescent="0.25">
      <c r="A886" s="3" t="str">
        <f t="shared" si="38"/>
        <v>0058</v>
      </c>
      <c r="B886" s="3" t="s">
        <v>155</v>
      </c>
      <c r="C886" s="3" t="str">
        <f>"2RHRDL1"</f>
        <v>2RHRDL1</v>
      </c>
      <c r="D886" s="3" t="str">
        <f>"135"</f>
        <v>135</v>
      </c>
      <c r="E886" s="3" t="s">
        <v>23</v>
      </c>
      <c r="F886" s="3">
        <v>22</v>
      </c>
    </row>
    <row r="887" spans="1:6" x14ac:dyDescent="0.25">
      <c r="A887" s="3" t="str">
        <f t="shared" si="38"/>
        <v>0058</v>
      </c>
      <c r="B887" s="3" t="s">
        <v>155</v>
      </c>
      <c r="C887" s="3" t="str">
        <f>"2RHRGE0"</f>
        <v>2RHRGE0</v>
      </c>
      <c r="D887" s="3" t="str">
        <f>"1"</f>
        <v>1</v>
      </c>
      <c r="E887" s="3" t="s">
        <v>10</v>
      </c>
      <c r="F887" s="3">
        <v>21</v>
      </c>
    </row>
    <row r="888" spans="1:6" x14ac:dyDescent="0.25">
      <c r="A888" s="3" t="str">
        <f t="shared" si="38"/>
        <v>0058</v>
      </c>
      <c r="B888" s="3" t="s">
        <v>155</v>
      </c>
      <c r="C888" s="3" t="str">
        <f>"3MHRGE0"</f>
        <v>3MHRGE0</v>
      </c>
      <c r="D888" s="3" t="str">
        <f>"6"</f>
        <v>6</v>
      </c>
      <c r="E888" s="3" t="s">
        <v>33</v>
      </c>
      <c r="F888" s="3">
        <v>22</v>
      </c>
    </row>
    <row r="889" spans="1:6" x14ac:dyDescent="0.25">
      <c r="A889" s="3" t="str">
        <f t="shared" si="38"/>
        <v>0058</v>
      </c>
      <c r="B889" s="3" t="s">
        <v>155</v>
      </c>
      <c r="C889" s="3" t="str">
        <f>"3RHRDL1"</f>
        <v>3RHRDL1</v>
      </c>
      <c r="D889" s="3" t="str">
        <f>"202"</f>
        <v>202</v>
      </c>
      <c r="E889" s="3" t="s">
        <v>24</v>
      </c>
      <c r="F889" s="3">
        <v>18</v>
      </c>
    </row>
    <row r="890" spans="1:6" x14ac:dyDescent="0.25">
      <c r="A890" s="3" t="str">
        <f t="shared" si="38"/>
        <v>0058</v>
      </c>
      <c r="B890" s="3" t="s">
        <v>155</v>
      </c>
      <c r="C890" s="3" t="str">
        <f>"3RHRDL1"</f>
        <v>3RHRDL1</v>
      </c>
      <c r="D890" s="3" t="str">
        <f>"203"</f>
        <v>203</v>
      </c>
      <c r="E890" s="3" t="s">
        <v>24</v>
      </c>
      <c r="F890" s="3">
        <v>19</v>
      </c>
    </row>
    <row r="891" spans="1:6" x14ac:dyDescent="0.25">
      <c r="A891" s="3" t="str">
        <f t="shared" si="38"/>
        <v>0058</v>
      </c>
      <c r="B891" s="3" t="s">
        <v>155</v>
      </c>
      <c r="C891" s="3" t="str">
        <f>"3RHRGE0"</f>
        <v>3RHRGE0</v>
      </c>
      <c r="D891" s="3" t="str">
        <f>"7"</f>
        <v>7</v>
      </c>
      <c r="E891" s="3" t="s">
        <v>11</v>
      </c>
      <c r="F891" s="3">
        <v>24</v>
      </c>
    </row>
    <row r="892" spans="1:6" x14ac:dyDescent="0.25">
      <c r="A892" s="3" t="str">
        <f t="shared" si="38"/>
        <v>0058</v>
      </c>
      <c r="B892" s="3" t="s">
        <v>155</v>
      </c>
      <c r="C892" s="3" t="str">
        <f>"4RHRDL1"</f>
        <v>4RHRDL1</v>
      </c>
      <c r="D892" s="3" t="str">
        <f>"5"</f>
        <v>5</v>
      </c>
      <c r="E892" s="3" t="s">
        <v>25</v>
      </c>
      <c r="F892" s="3">
        <v>27</v>
      </c>
    </row>
    <row r="893" spans="1:6" x14ac:dyDescent="0.25">
      <c r="A893" s="3" t="str">
        <f t="shared" si="38"/>
        <v>0058</v>
      </c>
      <c r="B893" s="3" t="s">
        <v>155</v>
      </c>
      <c r="C893" s="3" t="str">
        <f>"4RHRGE0"</f>
        <v>4RHRGE0</v>
      </c>
      <c r="D893" s="3" t="str">
        <f>"106"</f>
        <v>106</v>
      </c>
      <c r="E893" s="3" t="s">
        <v>12</v>
      </c>
      <c r="F893" s="3">
        <v>25</v>
      </c>
    </row>
    <row r="894" spans="1:6" x14ac:dyDescent="0.25">
      <c r="A894" s="3" t="str">
        <f t="shared" si="38"/>
        <v>0058</v>
      </c>
      <c r="B894" s="3" t="s">
        <v>155</v>
      </c>
      <c r="C894" s="3" t="str">
        <f>"5MHRSB0"</f>
        <v>5MHRSB0</v>
      </c>
      <c r="D894" s="3" t="str">
        <f>"125"</f>
        <v>125</v>
      </c>
      <c r="E894" s="3" t="s">
        <v>27</v>
      </c>
      <c r="F894" s="3">
        <v>15</v>
      </c>
    </row>
    <row r="895" spans="1:6" x14ac:dyDescent="0.25">
      <c r="A895" s="3" t="str">
        <f t="shared" si="38"/>
        <v>0058</v>
      </c>
      <c r="B895" s="3" t="s">
        <v>155</v>
      </c>
      <c r="C895" s="3" t="str">
        <f>"5RHRGE0"</f>
        <v>5RHRGE0</v>
      </c>
      <c r="D895" s="3" t="str">
        <f>"201"</f>
        <v>201</v>
      </c>
      <c r="E895" s="3" t="s">
        <v>13</v>
      </c>
      <c r="F895" s="3">
        <v>26</v>
      </c>
    </row>
    <row r="896" spans="1:6" x14ac:dyDescent="0.25">
      <c r="A896" s="3" t="str">
        <f t="shared" si="38"/>
        <v>0058</v>
      </c>
      <c r="B896" s="3" t="s">
        <v>155</v>
      </c>
      <c r="C896" s="3" t="str">
        <f>"5RHRGE0"</f>
        <v>5RHRGE0</v>
      </c>
      <c r="D896" s="3" t="str">
        <f>"205"</f>
        <v>205</v>
      </c>
      <c r="E896" s="3" t="s">
        <v>13</v>
      </c>
      <c r="F896" s="3">
        <v>27</v>
      </c>
    </row>
    <row r="897" spans="1:6" x14ac:dyDescent="0.25">
      <c r="A897" s="3" t="str">
        <f t="shared" si="38"/>
        <v>0058</v>
      </c>
      <c r="B897" s="3" t="s">
        <v>155</v>
      </c>
      <c r="C897" s="3" t="str">
        <f>"6RHRGE0"</f>
        <v>6RHRGE0</v>
      </c>
      <c r="D897" s="3" t="str">
        <f>"204"</f>
        <v>204</v>
      </c>
      <c r="E897" s="3" t="s">
        <v>14</v>
      </c>
      <c r="F897" s="3">
        <v>24</v>
      </c>
    </row>
    <row r="898" spans="1:6" x14ac:dyDescent="0.25">
      <c r="A898" s="3" t="str">
        <f t="shared" si="38"/>
        <v>0058</v>
      </c>
      <c r="B898" s="3" t="s">
        <v>155</v>
      </c>
      <c r="C898" s="3" t="str">
        <f>"6RHRGE0"</f>
        <v>6RHRGE0</v>
      </c>
      <c r="D898" s="3" t="str">
        <f>"999"</f>
        <v>999</v>
      </c>
      <c r="E898" s="3" t="s">
        <v>14</v>
      </c>
      <c r="F898" s="3">
        <v>23</v>
      </c>
    </row>
    <row r="899" spans="1:6" x14ac:dyDescent="0.25">
      <c r="A899" s="3" t="str">
        <f t="shared" si="38"/>
        <v>0058</v>
      </c>
      <c r="B899" s="3" t="s">
        <v>155</v>
      </c>
      <c r="C899" s="3" t="str">
        <f>"KAHRDL2"</f>
        <v>KAHRDL2</v>
      </c>
      <c r="D899" s="3" t="str">
        <f>"1021"</f>
        <v>1021</v>
      </c>
      <c r="E899" s="3" t="s">
        <v>28</v>
      </c>
      <c r="F899" s="3">
        <v>14</v>
      </c>
    </row>
    <row r="900" spans="1:6" x14ac:dyDescent="0.25">
      <c r="A900" s="3" t="str">
        <f t="shared" si="38"/>
        <v>0058</v>
      </c>
      <c r="B900" s="3" t="s">
        <v>155</v>
      </c>
      <c r="C900" s="3" t="str">
        <f>"KAHRGE0"</f>
        <v>KAHRGE0</v>
      </c>
      <c r="D900" s="3" t="str">
        <f>"31"</f>
        <v>31</v>
      </c>
      <c r="E900" s="3" t="s">
        <v>15</v>
      </c>
      <c r="F900" s="3">
        <v>31</v>
      </c>
    </row>
    <row r="901" spans="1:6" x14ac:dyDescent="0.25">
      <c r="A901" s="3" t="str">
        <f t="shared" si="38"/>
        <v>0058</v>
      </c>
      <c r="B901" s="3" t="s">
        <v>155</v>
      </c>
      <c r="C901" s="3" t="str">
        <f>"KPHRDL1"</f>
        <v>KPHRDL1</v>
      </c>
      <c r="D901" s="3" t="str">
        <f>"1022"</f>
        <v>1022</v>
      </c>
      <c r="E901" s="3" t="s">
        <v>40</v>
      </c>
      <c r="F901" s="3">
        <v>16</v>
      </c>
    </row>
    <row r="902" spans="1:6" x14ac:dyDescent="0.25">
      <c r="A902" s="3" t="str">
        <f t="shared" si="38"/>
        <v>0058</v>
      </c>
      <c r="B902" s="3" t="s">
        <v>155</v>
      </c>
      <c r="C902" s="3" t="str">
        <f>"KPHRGE0"</f>
        <v>KPHRGE0</v>
      </c>
      <c r="D902" s="3" t="str">
        <f>"32"</f>
        <v>32</v>
      </c>
      <c r="E902" s="3" t="s">
        <v>16</v>
      </c>
      <c r="F902" s="3">
        <v>20</v>
      </c>
    </row>
    <row r="903" spans="1:6" x14ac:dyDescent="0.25">
      <c r="A903" s="3" t="str">
        <f t="shared" ref="A903:A921" si="39">"0060"</f>
        <v>0060</v>
      </c>
      <c r="B903" s="3" t="s">
        <v>156</v>
      </c>
      <c r="C903" s="3" t="str">
        <f>"1RHRGE0"</f>
        <v>1RHRGE0</v>
      </c>
      <c r="D903" s="3" t="str">
        <f>"150"</f>
        <v>150</v>
      </c>
      <c r="E903" s="3" t="s">
        <v>9</v>
      </c>
      <c r="F903" s="3">
        <v>25</v>
      </c>
    </row>
    <row r="904" spans="1:6" x14ac:dyDescent="0.25">
      <c r="A904" s="3" t="str">
        <f t="shared" si="39"/>
        <v>0060</v>
      </c>
      <c r="B904" s="3" t="s">
        <v>156</v>
      </c>
      <c r="C904" s="3" t="str">
        <f>"1RHRGE0"</f>
        <v>1RHRGE0</v>
      </c>
      <c r="D904" s="3" t="str">
        <f>"151"</f>
        <v>151</v>
      </c>
      <c r="E904" s="3" t="s">
        <v>9</v>
      </c>
      <c r="F904" s="3">
        <v>24</v>
      </c>
    </row>
    <row r="905" spans="1:6" x14ac:dyDescent="0.25">
      <c r="A905" s="3" t="str">
        <f t="shared" si="39"/>
        <v>0060</v>
      </c>
      <c r="B905" s="3" t="s">
        <v>156</v>
      </c>
      <c r="C905" s="3" t="str">
        <f>"1RHRGE0"</f>
        <v>1RHRGE0</v>
      </c>
      <c r="D905" s="3" t="str">
        <f>"152"</f>
        <v>152</v>
      </c>
      <c r="E905" s="3" t="s">
        <v>9</v>
      </c>
      <c r="F905" s="3">
        <v>25</v>
      </c>
    </row>
    <row r="906" spans="1:6" x14ac:dyDescent="0.25">
      <c r="A906" s="3" t="str">
        <f t="shared" si="39"/>
        <v>0060</v>
      </c>
      <c r="B906" s="3" t="s">
        <v>156</v>
      </c>
      <c r="C906" s="3" t="str">
        <f>"2RHRGE0"</f>
        <v>2RHRGE0</v>
      </c>
      <c r="D906" s="3" t="str">
        <f>"3"</f>
        <v>3</v>
      </c>
      <c r="E906" s="3" t="s">
        <v>10</v>
      </c>
      <c r="F906" s="3">
        <v>25</v>
      </c>
    </row>
    <row r="907" spans="1:6" x14ac:dyDescent="0.25">
      <c r="A907" s="3" t="str">
        <f t="shared" si="39"/>
        <v>0060</v>
      </c>
      <c r="B907" s="3" t="s">
        <v>156</v>
      </c>
      <c r="C907" s="3" t="str">
        <f>"2RHRGE0"</f>
        <v>2RHRGE0</v>
      </c>
      <c r="D907" s="3" t="str">
        <f>"7"</f>
        <v>7</v>
      </c>
      <c r="E907" s="3" t="s">
        <v>10</v>
      </c>
      <c r="F907" s="3">
        <v>23</v>
      </c>
    </row>
    <row r="908" spans="1:6" x14ac:dyDescent="0.25">
      <c r="A908" s="3" t="str">
        <f t="shared" si="39"/>
        <v>0060</v>
      </c>
      <c r="B908" s="3" t="s">
        <v>156</v>
      </c>
      <c r="C908" s="3" t="str">
        <f>"3RHRGE0"</f>
        <v>3RHRGE0</v>
      </c>
      <c r="D908" s="3" t="str">
        <f>"5"</f>
        <v>5</v>
      </c>
      <c r="E908" s="3" t="s">
        <v>11</v>
      </c>
      <c r="F908" s="3">
        <v>30</v>
      </c>
    </row>
    <row r="909" spans="1:6" x14ac:dyDescent="0.25">
      <c r="A909" s="3" t="str">
        <f t="shared" si="39"/>
        <v>0060</v>
      </c>
      <c r="B909" s="3" t="s">
        <v>156</v>
      </c>
      <c r="C909" s="3" t="str">
        <f>"3RHRGE0"</f>
        <v>3RHRGE0</v>
      </c>
      <c r="D909" s="3" t="str">
        <f>"6"</f>
        <v>6</v>
      </c>
      <c r="E909" s="3" t="s">
        <v>11</v>
      </c>
      <c r="F909" s="3">
        <v>31</v>
      </c>
    </row>
    <row r="910" spans="1:6" x14ac:dyDescent="0.25">
      <c r="A910" s="3" t="str">
        <f t="shared" si="39"/>
        <v>0060</v>
      </c>
      <c r="B910" s="3" t="s">
        <v>156</v>
      </c>
      <c r="C910" s="3" t="str">
        <f>"4MHRN1N"</f>
        <v>4MHRN1N</v>
      </c>
      <c r="D910" s="3" t="str">
        <f>"20"</f>
        <v>20</v>
      </c>
      <c r="E910" s="3" t="s">
        <v>18</v>
      </c>
      <c r="F910" s="3">
        <v>6</v>
      </c>
    </row>
    <row r="911" spans="1:6" x14ac:dyDescent="0.25">
      <c r="A911" s="3" t="str">
        <f t="shared" si="39"/>
        <v>0060</v>
      </c>
      <c r="B911" s="3" t="s">
        <v>156</v>
      </c>
      <c r="C911" s="3" t="str">
        <f>"4RHRGE0"</f>
        <v>4RHRGE0</v>
      </c>
      <c r="D911" s="3" t="str">
        <f>"10"</f>
        <v>10</v>
      </c>
      <c r="E911" s="3" t="s">
        <v>12</v>
      </c>
      <c r="F911" s="3">
        <v>24</v>
      </c>
    </row>
    <row r="912" spans="1:6" x14ac:dyDescent="0.25">
      <c r="A912" s="3" t="str">
        <f t="shared" si="39"/>
        <v>0060</v>
      </c>
      <c r="B912" s="3" t="s">
        <v>156</v>
      </c>
      <c r="C912" s="3" t="str">
        <f>"4RHRGE0"</f>
        <v>4RHRGE0</v>
      </c>
      <c r="D912" s="3" t="str">
        <f>"105"</f>
        <v>105</v>
      </c>
      <c r="E912" s="3" t="s">
        <v>12</v>
      </c>
      <c r="F912" s="3">
        <v>25</v>
      </c>
    </row>
    <row r="913" spans="1:6" x14ac:dyDescent="0.25">
      <c r="A913" s="3" t="str">
        <f t="shared" si="39"/>
        <v>0060</v>
      </c>
      <c r="B913" s="3" t="s">
        <v>156</v>
      </c>
      <c r="C913" s="3" t="str">
        <f>"4RHRGE0"</f>
        <v>4RHRGE0</v>
      </c>
      <c r="D913" s="3" t="str">
        <f>"147"</f>
        <v>147</v>
      </c>
      <c r="E913" s="3" t="s">
        <v>12</v>
      </c>
      <c r="F913" s="3">
        <v>24</v>
      </c>
    </row>
    <row r="914" spans="1:6" x14ac:dyDescent="0.25">
      <c r="A914" s="3" t="str">
        <f t="shared" si="39"/>
        <v>0060</v>
      </c>
      <c r="B914" s="3" t="s">
        <v>156</v>
      </c>
      <c r="C914" s="3" t="str">
        <f>"5RHRGE0"</f>
        <v>5RHRGE0</v>
      </c>
      <c r="D914" s="3" t="str">
        <f>"117"</f>
        <v>117</v>
      </c>
      <c r="E914" s="3" t="s">
        <v>13</v>
      </c>
      <c r="F914" s="3">
        <v>27</v>
      </c>
    </row>
    <row r="915" spans="1:6" x14ac:dyDescent="0.25">
      <c r="A915" s="3" t="str">
        <f t="shared" si="39"/>
        <v>0060</v>
      </c>
      <c r="B915" s="3" t="s">
        <v>156</v>
      </c>
      <c r="C915" s="3" t="str">
        <f>"5RHRGE0"</f>
        <v>5RHRGE0</v>
      </c>
      <c r="D915" s="3" t="str">
        <f>"137"</f>
        <v>137</v>
      </c>
      <c r="E915" s="3" t="s">
        <v>13</v>
      </c>
      <c r="F915" s="3">
        <v>29</v>
      </c>
    </row>
    <row r="916" spans="1:6" x14ac:dyDescent="0.25">
      <c r="A916" s="3" t="str">
        <f t="shared" si="39"/>
        <v>0060</v>
      </c>
      <c r="B916" s="3" t="s">
        <v>156</v>
      </c>
      <c r="C916" s="3" t="str">
        <f>"6RHRGE0"</f>
        <v>6RHRGE0</v>
      </c>
      <c r="D916" s="3" t="str">
        <f>"132"</f>
        <v>132</v>
      </c>
      <c r="E916" s="3" t="s">
        <v>14</v>
      </c>
      <c r="F916" s="3">
        <v>30</v>
      </c>
    </row>
    <row r="917" spans="1:6" x14ac:dyDescent="0.25">
      <c r="A917" s="3" t="str">
        <f t="shared" si="39"/>
        <v>0060</v>
      </c>
      <c r="B917" s="3" t="s">
        <v>156</v>
      </c>
      <c r="C917" s="3" t="str">
        <f>"6RHRGE0"</f>
        <v>6RHRGE0</v>
      </c>
      <c r="D917" s="3" t="str">
        <f>"136"</f>
        <v>136</v>
      </c>
      <c r="E917" s="3" t="s">
        <v>14</v>
      </c>
      <c r="F917" s="3">
        <v>30</v>
      </c>
    </row>
    <row r="918" spans="1:6" x14ac:dyDescent="0.25">
      <c r="A918" s="3" t="str">
        <f t="shared" si="39"/>
        <v>0060</v>
      </c>
      <c r="B918" s="3" t="s">
        <v>156</v>
      </c>
      <c r="C918" s="3" t="str">
        <f>"KAHRGE0"</f>
        <v>KAHRGE0</v>
      </c>
      <c r="D918" s="3" t="str">
        <f>"1021"</f>
        <v>1021</v>
      </c>
      <c r="E918" s="3" t="s">
        <v>15</v>
      </c>
      <c r="F918" s="3">
        <v>27</v>
      </c>
    </row>
    <row r="919" spans="1:6" x14ac:dyDescent="0.25">
      <c r="A919" s="3" t="str">
        <f t="shared" si="39"/>
        <v>0060</v>
      </c>
      <c r="B919" s="3" t="s">
        <v>156</v>
      </c>
      <c r="C919" s="3" t="str">
        <f>"KMHRMLP"</f>
        <v>KMHRMLP</v>
      </c>
      <c r="D919" s="3" t="str">
        <f>"115"</f>
        <v>115</v>
      </c>
      <c r="E919" s="3" t="s">
        <v>19</v>
      </c>
      <c r="F919" s="3">
        <v>11</v>
      </c>
    </row>
    <row r="920" spans="1:6" x14ac:dyDescent="0.25">
      <c r="A920" s="3" t="str">
        <f t="shared" si="39"/>
        <v>0060</v>
      </c>
      <c r="B920" s="3" t="s">
        <v>156</v>
      </c>
      <c r="C920" s="3" t="str">
        <f>"KMHRN1P"</f>
        <v>KMHRN1P</v>
      </c>
      <c r="D920" s="3" t="str">
        <f>"19"</f>
        <v>19</v>
      </c>
      <c r="E920" s="3" t="s">
        <v>19</v>
      </c>
      <c r="F920" s="3">
        <v>6</v>
      </c>
    </row>
    <row r="921" spans="1:6" x14ac:dyDescent="0.25">
      <c r="A921" s="3" t="str">
        <f t="shared" si="39"/>
        <v>0060</v>
      </c>
      <c r="B921" s="3" t="s">
        <v>156</v>
      </c>
      <c r="C921" s="3" t="str">
        <f>"KPHRGE0"</f>
        <v>KPHRGE0</v>
      </c>
      <c r="D921" s="3" t="str">
        <f>"1022"</f>
        <v>1022</v>
      </c>
      <c r="E921" s="3" t="s">
        <v>16</v>
      </c>
      <c r="F921" s="3">
        <v>27</v>
      </c>
    </row>
    <row r="922" spans="1:6" x14ac:dyDescent="0.25">
      <c r="A922" s="3" t="str">
        <f t="shared" ref="A922:A937" si="40">"0062"</f>
        <v>0062</v>
      </c>
      <c r="B922" s="3" t="s">
        <v>157</v>
      </c>
      <c r="C922" s="3" t="str">
        <f>"1RHRGE0"</f>
        <v>1RHRGE0</v>
      </c>
      <c r="D922" s="3" t="str">
        <f>"115"</f>
        <v>115</v>
      </c>
      <c r="E922" s="3" t="s">
        <v>9</v>
      </c>
      <c r="F922" s="3">
        <v>25</v>
      </c>
    </row>
    <row r="923" spans="1:6" x14ac:dyDescent="0.25">
      <c r="A923" s="3" t="str">
        <f t="shared" si="40"/>
        <v>0062</v>
      </c>
      <c r="B923" s="3" t="s">
        <v>157</v>
      </c>
      <c r="C923" s="3" t="str">
        <f>"1RHRGE0"</f>
        <v>1RHRGE0</v>
      </c>
      <c r="D923" s="3" t="str">
        <f>"116"</f>
        <v>116</v>
      </c>
      <c r="E923" s="3" t="s">
        <v>9</v>
      </c>
      <c r="F923" s="3">
        <v>25</v>
      </c>
    </row>
    <row r="924" spans="1:6" x14ac:dyDescent="0.25">
      <c r="A924" s="3" t="str">
        <f t="shared" si="40"/>
        <v>0062</v>
      </c>
      <c r="B924" s="3" t="s">
        <v>157</v>
      </c>
      <c r="C924" s="3" t="str">
        <f>"2RHRGE0"</f>
        <v>2RHRGE0</v>
      </c>
      <c r="D924" s="3" t="str">
        <f>"117"</f>
        <v>117</v>
      </c>
      <c r="E924" s="3" t="s">
        <v>10</v>
      </c>
      <c r="F924" s="3">
        <v>27</v>
      </c>
    </row>
    <row r="925" spans="1:6" x14ac:dyDescent="0.25">
      <c r="A925" s="3" t="str">
        <f t="shared" si="40"/>
        <v>0062</v>
      </c>
      <c r="B925" s="3" t="s">
        <v>157</v>
      </c>
      <c r="C925" s="3" t="str">
        <f>"2RHRGE0"</f>
        <v>2RHRGE0</v>
      </c>
      <c r="D925" s="3" t="str">
        <f>"118"</f>
        <v>118</v>
      </c>
      <c r="E925" s="3" t="s">
        <v>10</v>
      </c>
      <c r="F925" s="3">
        <v>26</v>
      </c>
    </row>
    <row r="926" spans="1:6" x14ac:dyDescent="0.25">
      <c r="A926" s="3" t="str">
        <f t="shared" si="40"/>
        <v>0062</v>
      </c>
      <c r="B926" s="3" t="s">
        <v>157</v>
      </c>
      <c r="C926" s="3" t="str">
        <f>"3RHRGE0"</f>
        <v>3RHRGE0</v>
      </c>
      <c r="D926" s="3" t="str">
        <f>"103"</f>
        <v>103</v>
      </c>
      <c r="E926" s="3" t="s">
        <v>11</v>
      </c>
      <c r="F926" s="3">
        <v>28</v>
      </c>
    </row>
    <row r="927" spans="1:6" x14ac:dyDescent="0.25">
      <c r="A927" s="3" t="str">
        <f t="shared" si="40"/>
        <v>0062</v>
      </c>
      <c r="B927" s="3" t="s">
        <v>157</v>
      </c>
      <c r="C927" s="3" t="str">
        <f>"3RHRGE0"</f>
        <v>3RHRGE0</v>
      </c>
      <c r="D927" s="3" t="str">
        <f>"104"</f>
        <v>104</v>
      </c>
      <c r="E927" s="3" t="s">
        <v>11</v>
      </c>
      <c r="F927" s="3">
        <v>28</v>
      </c>
    </row>
    <row r="928" spans="1:6" x14ac:dyDescent="0.25">
      <c r="A928" s="3" t="str">
        <f t="shared" si="40"/>
        <v>0062</v>
      </c>
      <c r="B928" s="3" t="s">
        <v>157</v>
      </c>
      <c r="C928" s="3" t="str">
        <f>"4MHREBN"</f>
        <v>4MHREBN</v>
      </c>
      <c r="D928" s="3" t="str">
        <f>"102"</f>
        <v>102</v>
      </c>
      <c r="E928" s="3" t="s">
        <v>18</v>
      </c>
      <c r="F928" s="3">
        <v>11</v>
      </c>
    </row>
    <row r="929" spans="1:6" x14ac:dyDescent="0.25">
      <c r="A929" s="3" t="str">
        <f t="shared" si="40"/>
        <v>0062</v>
      </c>
      <c r="B929" s="3" t="s">
        <v>157</v>
      </c>
      <c r="C929" s="3" t="str">
        <f>"4RHRGE0"</f>
        <v>4RHRGE0</v>
      </c>
      <c r="D929" s="3" t="str">
        <f>"200"</f>
        <v>200</v>
      </c>
      <c r="E929" s="3" t="s">
        <v>12</v>
      </c>
      <c r="F929" s="3">
        <v>25</v>
      </c>
    </row>
    <row r="930" spans="1:6" x14ac:dyDescent="0.25">
      <c r="A930" s="3" t="str">
        <f t="shared" si="40"/>
        <v>0062</v>
      </c>
      <c r="B930" s="3" t="s">
        <v>157</v>
      </c>
      <c r="C930" s="3" t="str">
        <f>"4RHRGE0"</f>
        <v>4RHRGE0</v>
      </c>
      <c r="D930" s="3" t="str">
        <f>"205"</f>
        <v>205</v>
      </c>
      <c r="E930" s="3" t="s">
        <v>12</v>
      </c>
      <c r="F930" s="3">
        <v>26</v>
      </c>
    </row>
    <row r="931" spans="1:6" x14ac:dyDescent="0.25">
      <c r="A931" s="3" t="str">
        <f t="shared" si="40"/>
        <v>0062</v>
      </c>
      <c r="B931" s="3" t="s">
        <v>157</v>
      </c>
      <c r="C931" s="3" t="str">
        <f>"5MHRGE0"</f>
        <v>5MHRGE0</v>
      </c>
      <c r="D931" s="3" t="str">
        <f>"201"</f>
        <v>201</v>
      </c>
      <c r="E931" s="3" t="s">
        <v>26</v>
      </c>
      <c r="F931" s="3">
        <v>25</v>
      </c>
    </row>
    <row r="932" spans="1:6" x14ac:dyDescent="0.25">
      <c r="A932" s="3" t="str">
        <f t="shared" si="40"/>
        <v>0062</v>
      </c>
      <c r="B932" s="3" t="s">
        <v>157</v>
      </c>
      <c r="C932" s="3" t="str">
        <f>"5RHRGE0"</f>
        <v>5RHRGE0</v>
      </c>
      <c r="D932" s="3" t="str">
        <f>"203"</f>
        <v>203</v>
      </c>
      <c r="E932" s="3" t="s">
        <v>13</v>
      </c>
      <c r="F932" s="3">
        <v>29</v>
      </c>
    </row>
    <row r="933" spans="1:6" x14ac:dyDescent="0.25">
      <c r="A933" s="3" t="str">
        <f t="shared" si="40"/>
        <v>0062</v>
      </c>
      <c r="B933" s="3" t="s">
        <v>157</v>
      </c>
      <c r="C933" s="3" t="str">
        <f>"5RHRGE0"</f>
        <v>5RHRGE0</v>
      </c>
      <c r="D933" s="3" t="str">
        <f>"204"</f>
        <v>204</v>
      </c>
      <c r="E933" s="3" t="s">
        <v>13</v>
      </c>
      <c r="F933" s="3">
        <v>30</v>
      </c>
    </row>
    <row r="934" spans="1:6" x14ac:dyDescent="0.25">
      <c r="A934" s="3" t="str">
        <f t="shared" si="40"/>
        <v>0062</v>
      </c>
      <c r="B934" s="3" t="s">
        <v>157</v>
      </c>
      <c r="C934" s="3" t="str">
        <f>"6RHRGE0"</f>
        <v>6RHRGE0</v>
      </c>
      <c r="D934" s="3" t="str">
        <f>"202"</f>
        <v>202</v>
      </c>
      <c r="E934" s="3" t="s">
        <v>14</v>
      </c>
      <c r="F934" s="3">
        <v>28</v>
      </c>
    </row>
    <row r="935" spans="1:6" x14ac:dyDescent="0.25">
      <c r="A935" s="3" t="str">
        <f t="shared" si="40"/>
        <v>0062</v>
      </c>
      <c r="B935" s="3" t="s">
        <v>157</v>
      </c>
      <c r="C935" s="3" t="str">
        <f>"KAHRGE0"</f>
        <v>KAHRGE0</v>
      </c>
      <c r="D935" s="3" t="str">
        <f>"1141"</f>
        <v>1141</v>
      </c>
      <c r="E935" s="3" t="s">
        <v>15</v>
      </c>
      <c r="F935" s="3">
        <v>19</v>
      </c>
    </row>
    <row r="936" spans="1:6" x14ac:dyDescent="0.25">
      <c r="A936" s="3" t="str">
        <f t="shared" si="40"/>
        <v>0062</v>
      </c>
      <c r="B936" s="3" t="s">
        <v>157</v>
      </c>
      <c r="C936" s="3" t="str">
        <f>"KMHREBP"</f>
        <v>KMHREBP</v>
      </c>
      <c r="D936" s="3" t="str">
        <f>"100"</f>
        <v>100</v>
      </c>
      <c r="E936" s="3" t="s">
        <v>19</v>
      </c>
      <c r="F936" s="3">
        <v>8</v>
      </c>
    </row>
    <row r="937" spans="1:6" x14ac:dyDescent="0.25">
      <c r="A937" s="3" t="str">
        <f t="shared" si="40"/>
        <v>0062</v>
      </c>
      <c r="B937" s="3" t="s">
        <v>157</v>
      </c>
      <c r="C937" s="3" t="str">
        <f>"KPHRGE0"</f>
        <v>KPHRGE0</v>
      </c>
      <c r="D937" s="3" t="str">
        <f>"1142"</f>
        <v>1142</v>
      </c>
      <c r="E937" s="3" t="s">
        <v>16</v>
      </c>
      <c r="F937" s="3">
        <v>16</v>
      </c>
    </row>
  </sheetData>
  <sheetProtection sheet="1" objects="1" scenarios="1" sort="0" autoFilter="0"/>
  <autoFilter ref="A3:F937"/>
  <mergeCells count="2">
    <mergeCell ref="A1:F1"/>
    <mergeCell ref="A2:F2"/>
  </mergeCells>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Sliced - Elementary</vt:lpstr>
      <vt:lpstr>Elementary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Janezic, Jack</dc:creator>
  <cp:lastModifiedBy>Jack Janezic</cp:lastModifiedBy>
  <dcterms:created xsi:type="dcterms:W3CDTF">2013-09-26T02:05:48Z</dcterms:created>
  <dcterms:modified xsi:type="dcterms:W3CDTF">2013-10-16T19:20:52Z</dcterms:modified>
</cp:coreProperties>
</file>