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mc:AlternateContent xmlns:mc="http://schemas.openxmlformats.org/markup-compatibility/2006">
    <mc:Choice Requires="x15">
      <x15ac:absPath xmlns:x15ac="http://schemas.microsoft.com/office/spreadsheetml/2010/11/ac" url="C:\Users\Jack.Janezic\Desktop\"/>
    </mc:Choice>
  </mc:AlternateContent>
  <bookViews>
    <workbookView xWindow="0" yWindow="0" windowWidth="23040" windowHeight="10632"/>
  </bookViews>
  <sheets>
    <sheet name="Individual Modeler Compact Ver" sheetId="1" r:id="rId1"/>
  </sheets>
  <definedNames>
    <definedName name="AC" localSheetId="0">#REF!</definedName>
    <definedName name="AC">#REF!</definedName>
    <definedName name="Calc" localSheetId="0">#REF!</definedName>
    <definedName name="Calc">#REF!</definedName>
    <definedName name="DL" localSheetId="0">#REF!</definedName>
    <definedName name="DL">#REF!</definedName>
    <definedName name="EEI" localSheetId="0">#REF!</definedName>
    <definedName name="EEI">#REF!</definedName>
    <definedName name="EEJ" localSheetId="0">#REF!</definedName>
    <definedName name="EEJ">#REF!</definedName>
    <definedName name="EEM" localSheetId="0">#REF!</definedName>
    <definedName name="EEM">#REF!</definedName>
    <definedName name="Inf" localSheetId="0">#REF!</definedName>
    <definedName name="Inf">#REF!</definedName>
    <definedName name="Inquiry" localSheetId="0">#REF!</definedName>
    <definedName name="Inquiry">#REF!</definedName>
    <definedName name="Loc" localSheetId="0">#REF!</definedName>
    <definedName name="Loc">#REF!</definedName>
    <definedName name="march3" localSheetId="0">#REF!</definedName>
    <definedName name="march3">#REF!</definedName>
    <definedName name="MP" localSheetId="0">#REF!</definedName>
    <definedName name="MP">#REF!</definedName>
    <definedName name="_xlnm.Print_Area" localSheetId="0">'Individual Modeler Compact Ver'!$J$2:$AD$57</definedName>
    <definedName name="Split" localSheetId="0">#REF!</definedName>
    <definedName name="Split">#REF!</definedName>
    <definedName name="STFeb" localSheetId="0">#REF!</definedName>
    <definedName name="STFeb">#REF!</definedName>
    <definedName name="TR" localSheetId="0">#REF!</definedName>
    <definedName name="TR">#REF!</definedName>
    <definedName name="Uorder" localSheetId="0">#REF!</definedName>
    <definedName name="Uorder">#REF!</definedName>
    <definedName name="Y1_Inc" localSheetId="0">#REF!</definedName>
    <definedName name="Y1_Inc">#REF!</definedName>
    <definedName name="Y2_Inc" localSheetId="0">#REF!</definedName>
    <definedName name="Y2_Inc">#REF!</definedName>
    <definedName name="yos" localSheetId="0">#REF!</definedName>
    <definedName name="y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1" l="1"/>
  <c r="T25" i="1"/>
  <c r="T24" i="1"/>
  <c r="N17" i="1" l="1"/>
  <c r="B24" i="1" s="1"/>
  <c r="C24" i="1"/>
  <c r="O6" i="1"/>
  <c r="D24" i="1" l="1"/>
  <c r="M24" i="1" s="1"/>
  <c r="U17" i="1"/>
  <c r="U18" i="1" s="1"/>
  <c r="CK49" i="1"/>
  <c r="BY49" i="1"/>
  <c r="BM49" i="1"/>
  <c r="C26" i="1"/>
  <c r="C25" i="1"/>
  <c r="L24" i="1"/>
  <c r="L25" i="1" s="1"/>
  <c r="N19" i="1"/>
  <c r="U19" i="1"/>
  <c r="T17" i="1"/>
  <c r="U15" i="1"/>
  <c r="W12" i="1"/>
  <c r="V12" i="1"/>
  <c r="U12" i="1"/>
  <c r="T12" i="1"/>
  <c r="S12" i="1"/>
  <c r="R12" i="1"/>
  <c r="Q12" i="1"/>
  <c r="P12" i="1"/>
  <c r="O12" i="1"/>
  <c r="N12" i="1"/>
  <c r="M12" i="1"/>
  <c r="K12" i="1"/>
  <c r="W9" i="1"/>
  <c r="V9" i="1"/>
  <c r="U9" i="1"/>
  <c r="T9" i="1"/>
  <c r="S9" i="1"/>
  <c r="R9" i="1"/>
  <c r="Q9" i="1"/>
  <c r="P9" i="1"/>
  <c r="O9" i="1"/>
  <c r="N9" i="1"/>
  <c r="M9" i="1"/>
  <c r="L9" i="1"/>
  <c r="K9" i="1"/>
  <c r="W6" i="1"/>
  <c r="V6" i="1"/>
  <c r="U6" i="1"/>
  <c r="T6" i="1"/>
  <c r="S6" i="1"/>
  <c r="R6" i="1"/>
  <c r="Q6" i="1"/>
  <c r="P6" i="1"/>
  <c r="N6" i="1"/>
  <c r="M6" i="1"/>
  <c r="L6" i="1"/>
  <c r="K6" i="1"/>
  <c r="X9" i="1" l="1"/>
  <c r="U25" i="1" s="1"/>
  <c r="X12" i="1"/>
  <c r="U26" i="1" s="1"/>
  <c r="X6" i="1"/>
  <c r="U24" i="1" s="1"/>
  <c r="U20" i="1"/>
  <c r="Q24" i="1" s="1"/>
  <c r="R24" i="1" s="1"/>
  <c r="L26" i="1"/>
  <c r="Q25" i="1" l="1"/>
  <c r="Q26" i="1" s="1"/>
  <c r="S24" i="1"/>
  <c r="P31" i="1" s="1"/>
  <c r="N24" i="1"/>
  <c r="B25" i="1"/>
  <c r="D25" i="1" s="1"/>
  <c r="M25" i="1" s="1"/>
  <c r="R25" i="1" l="1"/>
  <c r="R26" i="1"/>
  <c r="Q41" i="1"/>
  <c r="R41" i="1" s="1"/>
  <c r="S41" i="1" s="1"/>
  <c r="N31" i="1"/>
  <c r="B26" i="1"/>
  <c r="D26" i="1" s="1"/>
  <c r="M26" i="1" s="1"/>
  <c r="N25" i="1"/>
  <c r="N32" i="1" s="1"/>
  <c r="S25" i="1" l="1"/>
  <c r="P32" i="1" s="1"/>
  <c r="Q32" i="1" s="1"/>
  <c r="U32" i="1"/>
  <c r="N26" i="1"/>
  <c r="N33" i="1" s="1"/>
  <c r="N46" i="1" s="1"/>
  <c r="R31" i="1"/>
  <c r="Q31" i="1"/>
  <c r="S26" i="1"/>
  <c r="P33" i="1" s="1"/>
  <c r="Q33" i="1" l="1"/>
  <c r="Q34" i="1" s="1"/>
  <c r="O36" i="1" s="1"/>
  <c r="P34" i="1"/>
  <c r="N34" i="1"/>
  <c r="S31" i="1"/>
  <c r="R32" i="1"/>
  <c r="N27" i="1"/>
  <c r="AC45" i="1"/>
  <c r="AC46" i="1" s="1"/>
  <c r="AC47" i="1" s="1"/>
  <c r="AC48" i="1" s="1"/>
  <c r="AC49" i="1" s="1"/>
  <c r="AC50" i="1" s="1"/>
  <c r="AC51" i="1" s="1"/>
  <c r="AC52" i="1" s="1"/>
  <c r="AC53" i="1" s="1"/>
  <c r="AC54" i="1" s="1"/>
  <c r="AC55" i="1" s="1"/>
  <c r="AC56" i="1" s="1"/>
  <c r="AE24" i="1"/>
  <c r="R33" i="1" l="1"/>
  <c r="S33" i="1" s="1"/>
  <c r="S32" i="1"/>
  <c r="AE25" i="1"/>
  <c r="AE26" i="1" s="1"/>
  <c r="AE27" i="1" s="1"/>
  <c r="AE28" i="1" s="1"/>
  <c r="AE29" i="1" s="1"/>
  <c r="AE30" i="1" s="1"/>
  <c r="AE31" i="1" s="1"/>
  <c r="AE32" i="1" s="1"/>
  <c r="AE33" i="1" s="1"/>
  <c r="AE34" i="1" s="1"/>
  <c r="AE35" i="1" s="1"/>
  <c r="M49" i="1" l="1"/>
  <c r="Q49" i="1" s="1"/>
  <c r="R34" i="1"/>
  <c r="N49" i="1" l="1"/>
  <c r="P49" i="1" s="1"/>
  <c r="P63" i="1"/>
</calcChain>
</file>

<file path=xl/comments1.xml><?xml version="1.0" encoding="utf-8"?>
<comments xmlns="http://schemas.openxmlformats.org/spreadsheetml/2006/main">
  <authors>
    <author>Jack Janezic</author>
  </authors>
  <commentList>
    <comment ref="L3" authorId="0" shapeId="0">
      <text>
        <r>
          <rPr>
            <sz val="12"/>
            <color indexed="81"/>
            <rFont val="Tahoma"/>
            <family val="2"/>
          </rPr>
          <t>This is for BNTs and ENTs only.</t>
        </r>
      </text>
    </comment>
    <comment ref="P3" authorId="0" shapeId="0">
      <text>
        <r>
          <rPr>
            <sz val="12"/>
            <color indexed="81"/>
            <rFont val="Tahoma"/>
            <family val="2"/>
          </rPr>
          <t>PD Committee will identify strands of offerings which will qualify for career credits.</t>
        </r>
      </text>
    </comment>
    <comment ref="W3" authorId="0" shapeId="0">
      <text>
        <r>
          <rPr>
            <sz val="12"/>
            <color indexed="81"/>
            <rFont val="Tahoma"/>
            <family val="2"/>
          </rPr>
          <t>Members holding a leadership role on a committee: chair, co-chair, etc.</t>
        </r>
      </text>
    </comment>
  </commentList>
</comments>
</file>

<file path=xl/sharedStrings.xml><?xml version="1.0" encoding="utf-8"?>
<sst xmlns="http://schemas.openxmlformats.org/spreadsheetml/2006/main" count="171" uniqueCount="101">
  <si>
    <t>Teacher Development</t>
  </si>
  <si>
    <t>Continuing Education and Endorsements</t>
  </si>
  <si>
    <t>Committee Participation</t>
  </si>
  <si>
    <t>Completed Year (x)</t>
  </si>
  <si>
    <t>TMP Strand (x)</t>
  </si>
  <si>
    <t>Mentor Pool - Active (x)</t>
  </si>
  <si>
    <t>Cooperating Teacher (x)</t>
  </si>
  <si>
    <t>Graduate Hours Completed (#)</t>
  </si>
  <si>
    <t>PD  Strand Completion (#)</t>
  </si>
  <si>
    <t>NBCT - Initial (x)</t>
  </si>
  <si>
    <t>NBCT - Renewal (x)</t>
  </si>
  <si>
    <t>Full Academic Year (#)</t>
  </si>
  <si>
    <t>One Semester (#)</t>
  </si>
  <si>
    <t>Summer Term (#)</t>
  </si>
  <si>
    <t>Building-Wide (#)</t>
  </si>
  <si>
    <t>Committee Leadership (#)</t>
  </si>
  <si>
    <t>Annual Accrual of Credits</t>
  </si>
  <si>
    <t>Career Credits</t>
  </si>
  <si>
    <t>2018-19</t>
  </si>
  <si>
    <t>x</t>
  </si>
  <si>
    <t>(A)</t>
  </si>
  <si>
    <t>2019-20</t>
  </si>
  <si>
    <t>X</t>
  </si>
  <si>
    <t>(B)</t>
  </si>
  <si>
    <t>2020-21</t>
  </si>
  <si>
    <t>(C)</t>
  </si>
  <si>
    <t>Current Placement</t>
  </si>
  <si>
    <t>U46 Salary Credit Units</t>
  </si>
  <si>
    <t>Step</t>
  </si>
  <si>
    <t>Lane</t>
  </si>
  <si>
    <t>Current Step Conversion Credits</t>
  </si>
  <si>
    <r>
      <t>[</t>
    </r>
    <r>
      <rPr>
        <b/>
        <sz val="12"/>
        <color theme="3"/>
        <rFont val="Calibri"/>
        <family val="2"/>
        <scheme val="minor"/>
      </rPr>
      <t>STEP</t>
    </r>
    <r>
      <rPr>
        <sz val="12"/>
        <color rgb="FF000000"/>
        <rFont val="Calibri"/>
        <family val="2"/>
        <scheme val="minor"/>
      </rPr>
      <t xml:space="preserve"> value to the left x 40]</t>
    </r>
  </si>
  <si>
    <t>BA +8</t>
  </si>
  <si>
    <t>Pending Grad Hours</t>
  </si>
  <si>
    <t>+ Transition Credits</t>
  </si>
  <si>
    <t>[Credits allocated to all members to support structural change. One time event.]</t>
  </si>
  <si>
    <r>
      <t>[</t>
    </r>
    <r>
      <rPr>
        <b/>
        <sz val="9.6"/>
        <color theme="3"/>
        <rFont val="Calibri"/>
        <family val="2"/>
      </rPr>
      <t>LANE</t>
    </r>
    <r>
      <rPr>
        <sz val="12"/>
        <color rgb="FF000000"/>
        <rFont val="Calibri"/>
        <family val="2"/>
        <scheme val="minor"/>
      </rPr>
      <t xml:space="preserve"> credit value as identified by the following table based upon your entry to the left. Each lane = 40 career credits.]</t>
    </r>
  </si>
  <si>
    <t>Converted Experience Credits</t>
  </si>
  <si>
    <t>Current Salary</t>
  </si>
  <si>
    <t>2017-18</t>
  </si>
  <si>
    <t>+ Pending Grad Hrs Conversion</t>
  </si>
  <si>
    <r>
      <t>[</t>
    </r>
    <r>
      <rPr>
        <b/>
        <sz val="12"/>
        <color theme="3"/>
        <rFont val="Calibri"/>
        <family val="2"/>
        <scheme val="minor"/>
      </rPr>
      <t>Graduate</t>
    </r>
    <r>
      <rPr>
        <sz val="12"/>
        <rFont val="Calibri"/>
        <family val="2"/>
        <scheme val="minor"/>
      </rPr>
      <t xml:space="preserve"> hours either in progress or already earned beyond MA+40 (limited to 8 additional)</t>
    </r>
    <r>
      <rPr>
        <sz val="12"/>
        <color rgb="FF000000"/>
        <rFont val="Calibri"/>
        <family val="2"/>
        <scheme val="minor"/>
      </rPr>
      <t>]</t>
    </r>
  </si>
  <si>
    <t>Total Career Credits</t>
  </si>
  <si>
    <t>[Sum of the above two values]</t>
  </si>
  <si>
    <t>Traditional</t>
  </si>
  <si>
    <t>Career Credit</t>
  </si>
  <si>
    <t>Career Credit Range</t>
  </si>
  <si>
    <t>Current Lane</t>
  </si>
  <si>
    <t>Lane Change</t>
  </si>
  <si>
    <t>New Lane #</t>
  </si>
  <si>
    <t>Will you earn a lange change this year?</t>
  </si>
  <si>
    <t>Salary</t>
  </si>
  <si>
    <t>Salary Level</t>
  </si>
  <si>
    <t>Salary Rate</t>
  </si>
  <si>
    <t>Credits to Next Level</t>
  </si>
  <si>
    <t>Credits Earned</t>
  </si>
  <si>
    <t>From Above</t>
  </si>
  <si>
    <t>Level</t>
  </si>
  <si>
    <t>No</t>
  </si>
  <si>
    <t>Initial</t>
  </si>
  <si>
    <t>[A]</t>
  </si>
  <si>
    <r>
      <t xml:space="preserve">Prior + </t>
    </r>
    <r>
      <rPr>
        <sz val="12"/>
        <color rgb="FFFF0000"/>
        <rFont val="Calibri"/>
        <family val="2"/>
      </rPr>
      <t>[A]</t>
    </r>
  </si>
  <si>
    <t>[B]</t>
  </si>
  <si>
    <r>
      <t xml:space="preserve">Prior + </t>
    </r>
    <r>
      <rPr>
        <sz val="12"/>
        <color rgb="FFFF0000"/>
        <rFont val="Calibri"/>
        <family val="2"/>
      </rPr>
      <t>[B]</t>
    </r>
  </si>
  <si>
    <t>[C]</t>
  </si>
  <si>
    <t>Auto-Determined Values: 
Member may choose to override.</t>
  </si>
  <si>
    <t>New</t>
  </si>
  <si>
    <t>Agreement</t>
  </si>
  <si>
    <t>Annual Increase</t>
  </si>
  <si>
    <t>New model eligibility alert. 
Member decision based upon 
all facts known to member.</t>
  </si>
  <si>
    <t>Career Credit Model</t>
  </si>
  <si>
    <t>2021-22</t>
  </si>
  <si>
    <r>
      <t xml:space="preserve">Prior + </t>
    </r>
    <r>
      <rPr>
        <sz val="12"/>
        <rFont val="Calibri"/>
        <family val="2"/>
      </rPr>
      <t>[C]</t>
    </r>
  </si>
  <si>
    <t>(Based on currently bargained 2020-21 rates)</t>
  </si>
  <si>
    <t>Migration to New Model at End of the Agreement</t>
  </si>
  <si>
    <t>Based upon the information you provided, you will remain on the old model at the end of the third year. 
The following placement data is based upon currently bargained rates and the accuracy of the information you've provided.</t>
  </si>
  <si>
    <t>2021-22 Minimum Salary</t>
  </si>
  <si>
    <t>Min 2021-22</t>
  </si>
  <si>
    <t>2020-21 Salary:</t>
  </si>
  <si>
    <t>Rate of Pay</t>
  </si>
  <si>
    <t>Guaranteed Increase</t>
  </si>
  <si>
    <t xml:space="preserve"> Career Credit Balance Set to:</t>
  </si>
  <si>
    <t>2017 Salary Schedule</t>
  </si>
  <si>
    <t>2018 Salary Schedule</t>
  </si>
  <si>
    <t>2019 Salary Schedule</t>
  </si>
  <si>
    <t>2020 Salary Schedule</t>
  </si>
  <si>
    <t>BA</t>
  </si>
  <si>
    <t>BA +16</t>
  </si>
  <si>
    <t>BA +24</t>
  </si>
  <si>
    <t>MA</t>
  </si>
  <si>
    <t>MA +8</t>
  </si>
  <si>
    <t>MA +16</t>
  </si>
  <si>
    <t>MA +24</t>
  </si>
  <si>
    <t>MA +32</t>
  </si>
  <si>
    <t>MA +40</t>
  </si>
  <si>
    <t>First salary rate to guaranteed raise on Career Credit model (2021-22 Rates)</t>
  </si>
  <si>
    <t>Yes</t>
  </si>
  <si>
    <t>Bonus: You qualify for District 403(b) matching contributions: 4% max at Level 12 Compensation is an additional $4,280 on top of guaranteed increse.</t>
  </si>
  <si>
    <t>For some, different assumptions about ongoing coursework may alter this amount. Try it out!</t>
  </si>
  <si>
    <t>2021-22 Career Credit model placement data is based upon the information you've provided.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</si>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</sst>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40">
    <font>
      <sz val="11"/>
      <color rgb="FF000000"/>
      <name val="Calibri"/>
      <family val="2"/>
      <scheme val="minor"/>
    </font>
    <font>
      <sz val="11"/>
      <color theme="0"/>
      <name val="Calibri"/>
      <family val="2"/>
      <scheme val="minor"/>
    </font>
    <font>
      <sz val="11"/>
      <color rgb="FF000000"/>
      <name val="Calibri"/>
      <family val="2"/>
      <scheme val="minor"/>
    </font>
    <font>
      <sz val="12"/>
      <color rgb="FF000000"/>
      <name val="Calibri"/>
      <family val="2"/>
      <scheme val="minor"/>
    </font>
    <font>
      <sz val="12"/>
      <color theme="0" tint="-4.9989318521683403E-2"/>
      <name val="Calibri"/>
      <family val="2"/>
      <scheme val="minor"/>
    </font>
    <font>
      <sz val="14"/>
      <color rgb="FF000000"/>
      <name val="Calibri"/>
      <family val="2"/>
      <scheme val="minor"/>
    </font>
    <font>
      <b/>
      <sz val="14"/>
      <color rgb="FF000000"/>
      <name val="Calibri"/>
      <family val="2"/>
      <scheme val="minor"/>
    </font>
    <font>
      <sz val="14"/>
      <color theme="0" tint="-4.9989318521683403E-2"/>
      <name val="Calibri"/>
      <family val="2"/>
      <scheme val="minor"/>
    </font>
    <font>
      <sz val="12"/>
      <name val="Calibri"/>
      <family val="2"/>
      <scheme val="minor"/>
    </font>
    <font>
      <sz val="8"/>
      <color theme="3"/>
      <name val="Calibri"/>
      <family val="2"/>
      <scheme val="minor"/>
    </font>
    <font>
      <b/>
      <sz val="12"/>
      <name val="Calibri"/>
      <family val="2"/>
      <scheme val="minor"/>
    </font>
    <font>
      <b/>
      <sz val="12"/>
      <color theme="0"/>
      <name val="Calibri"/>
      <family val="2"/>
      <scheme val="minor"/>
    </font>
    <font>
      <b/>
      <sz val="12"/>
      <color rgb="FFFF0000"/>
      <name val="Calibri"/>
      <family val="2"/>
      <scheme val="minor"/>
    </font>
    <font>
      <sz val="14"/>
      <name val="Calibri"/>
      <family val="2"/>
      <scheme val="minor"/>
    </font>
    <font>
      <b/>
      <sz val="12"/>
      <color theme="1"/>
      <name val="Calibri"/>
      <family val="2"/>
      <scheme val="minor"/>
    </font>
    <font>
      <b/>
      <sz val="12"/>
      <color rgb="FF000000"/>
      <name val="Calibri"/>
      <family val="2"/>
      <scheme val="minor"/>
    </font>
    <font>
      <b/>
      <sz val="12"/>
      <color theme="3"/>
      <name val="Calibri"/>
      <family val="2"/>
      <scheme val="minor"/>
    </font>
    <font>
      <sz val="10"/>
      <name val="Arial Unicode MS"/>
      <family val="2"/>
    </font>
    <font>
      <b/>
      <sz val="9.6"/>
      <color theme="3"/>
      <name val="Calibri"/>
      <family val="2"/>
    </font>
    <font>
      <sz val="12"/>
      <color rgb="FFFF0000"/>
      <name val="Calibri"/>
      <family val="2"/>
      <scheme val="minor"/>
    </font>
    <font>
      <sz val="11"/>
      <name val="Calibri"/>
      <family val="2"/>
      <scheme val="minor"/>
    </font>
    <font>
      <sz val="12"/>
      <color theme="1"/>
      <name val="Calibri"/>
      <family val="2"/>
      <scheme val="minor"/>
    </font>
    <font>
      <sz val="12"/>
      <color theme="0"/>
      <name val="Calibri"/>
      <family val="2"/>
      <scheme val="minor"/>
    </font>
    <font>
      <sz val="12"/>
      <color rgb="FFFF0000"/>
      <name val="Calibri"/>
      <family val="2"/>
    </font>
    <font>
      <sz val="10"/>
      <color rgb="FF000000"/>
      <name val="Calibri"/>
      <family val="2"/>
      <scheme val="minor"/>
    </font>
    <font>
      <sz val="12"/>
      <name val="Calibri"/>
      <family val="2"/>
    </font>
    <font>
      <sz val="16"/>
      <name val="Calibri"/>
      <family val="2"/>
      <scheme val="minor"/>
    </font>
    <font>
      <b/>
      <sz val="18"/>
      <color theme="0"/>
      <name val="Arial Unicode MS"/>
      <family val="2"/>
    </font>
    <font>
      <b/>
      <sz val="10"/>
      <color theme="5" tint="-0.499984740745262"/>
      <name val="Arial Unicode MS"/>
      <family val="2"/>
    </font>
    <font>
      <b/>
      <sz val="10"/>
      <name val="Arial Unicode MS"/>
      <family val="2"/>
    </font>
    <font>
      <b/>
      <sz val="10"/>
      <name val="MS Sans Serif"/>
      <family val="2"/>
    </font>
    <font>
      <i/>
      <sz val="10"/>
      <name val="Calibri"/>
      <family val="2"/>
      <scheme val="minor"/>
    </font>
    <font>
      <sz val="11"/>
      <name val="Arial"/>
      <family val="2"/>
    </font>
    <font>
      <sz val="12"/>
      <name val="Arial Unicode MS"/>
      <family val="2"/>
    </font>
    <font>
      <sz val="12"/>
      <color rgb="FF7030A0"/>
      <name val="Calibri"/>
      <family val="2"/>
      <scheme val="minor"/>
    </font>
    <font>
      <sz val="12"/>
      <color indexed="81"/>
      <name val="Tahoma"/>
      <family val="2"/>
    </font>
    <font>
      <sz val="10"/>
      <name val="Calibri"/>
      <family val="2"/>
      <scheme val="minor"/>
    </font>
    <font>
      <i/>
      <sz val="12"/>
      <name val="Calibri"/>
      <family val="2"/>
      <scheme val="minor"/>
    </font>
    <font>
      <sz val="18"/>
      <color rgb="FF000000"/>
      <name val="Calibri"/>
      <family val="2"/>
      <scheme val="minor"/>
    </font>
    <font>
      <sz val="11"/>
      <color theme="0" tint="-4.9989318521683403E-2"/>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0.499984740745262"/>
        <bgColor indexed="64"/>
      </patternFill>
    </fill>
    <fill>
      <patternFill patternType="solid">
        <fgColor theme="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rgb="FFFFFF00"/>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6">
    <xf numFmtId="0" fontId="0" fillId="0" borderId="0"/>
    <xf numFmtId="44" fontId="2" fillId="0" borderId="0" applyFont="0" applyFill="0" applyBorder="0" applyAlignment="0" applyProtection="0"/>
    <xf numFmtId="0" fontId="17" fillId="0" borderId="0"/>
    <xf numFmtId="43" fontId="29" fillId="0" borderId="0" applyFont="0" applyFill="0" applyBorder="0" applyAlignment="0" applyProtection="0"/>
    <xf numFmtId="0" fontId="30" fillId="0" borderId="5">
      <alignment horizontal="center"/>
    </xf>
    <xf numFmtId="9" fontId="2" fillId="0" borderId="0" applyFont="0" applyFill="0" applyBorder="0" applyAlignment="0" applyProtection="0"/>
  </cellStyleXfs>
  <cellXfs count="178">
    <xf numFmtId="0" fontId="0" fillId="0" borderId="0" xfId="0"/>
    <xf numFmtId="0" fontId="3" fillId="0" borderId="0" xfId="0" applyFont="1"/>
    <xf numFmtId="0" fontId="4" fillId="0" borderId="0" xfId="0" applyFont="1"/>
    <xf numFmtId="0" fontId="5" fillId="0" borderId="0" xfId="0" applyFont="1"/>
    <xf numFmtId="0" fontId="6" fillId="2" borderId="0" xfId="0" applyFont="1" applyFill="1" applyBorder="1" applyAlignment="1">
      <alignment vertical="center"/>
    </xf>
    <xf numFmtId="0" fontId="5" fillId="2" borderId="0" xfId="0" applyFont="1" applyFill="1"/>
    <xf numFmtId="0" fontId="6" fillId="3" borderId="0" xfId="0" applyFont="1" applyFill="1" applyBorder="1" applyAlignment="1">
      <alignment vertical="center"/>
    </xf>
    <xf numFmtId="0" fontId="5" fillId="3" borderId="0" xfId="0" applyFont="1" applyFill="1"/>
    <xf numFmtId="0" fontId="6" fillId="4" borderId="0" xfId="0" applyFont="1" applyFill="1" applyBorder="1" applyAlignment="1">
      <alignment vertical="center"/>
    </xf>
    <xf numFmtId="0" fontId="5" fillId="4" borderId="0" xfId="0" applyFont="1" applyFill="1"/>
    <xf numFmtId="0" fontId="7" fillId="0" borderId="0" xfId="0" applyFont="1"/>
    <xf numFmtId="0" fontId="3" fillId="0" borderId="0" xfId="0" applyFont="1" applyBorder="1" applyAlignment="1"/>
    <xf numFmtId="0" fontId="3"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3" fillId="0" borderId="0" xfId="0" applyFont="1" applyBorder="1"/>
    <xf numFmtId="0" fontId="10" fillId="2" borderId="0" xfId="0" applyFont="1" applyFill="1" applyBorder="1" applyAlignment="1">
      <alignment horizontal="center" vertical="center"/>
    </xf>
    <xf numFmtId="1" fontId="10" fillId="5" borderId="1"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8" fillId="0" borderId="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2" fillId="0" borderId="0" xfId="0" applyFont="1" applyBorder="1" applyAlignment="1">
      <alignment horizont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textRotation="90"/>
    </xf>
    <xf numFmtId="0" fontId="14" fillId="0" borderId="1"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xf>
    <xf numFmtId="0" fontId="10" fillId="3"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Border="1" applyAlignment="1">
      <alignment horizontal="center" vertical="center"/>
    </xf>
    <xf numFmtId="0" fontId="10" fillId="4" borderId="0" xfId="0" applyFont="1" applyFill="1" applyBorder="1" applyAlignment="1">
      <alignment horizontal="center" vertical="center"/>
    </xf>
    <xf numFmtId="0" fontId="15" fillId="0" borderId="0" xfId="0" applyFont="1" applyBorder="1" applyAlignment="1">
      <alignment horizontal="right"/>
    </xf>
    <xf numFmtId="164" fontId="8" fillId="0" borderId="0" xfId="1" applyNumberFormat="1" applyFont="1" applyBorder="1" applyAlignment="1">
      <alignment horizontal="center"/>
    </xf>
    <xf numFmtId="0" fontId="3" fillId="0" borderId="0" xfId="0" applyFont="1" applyBorder="1" applyAlignment="1">
      <alignment horizontal="right"/>
    </xf>
    <xf numFmtId="0" fontId="10" fillId="5" borderId="0" xfId="2" applyFont="1" applyFill="1" applyBorder="1" applyAlignment="1" applyProtection="1">
      <alignment horizontal="center" vertical="center"/>
      <protection locked="0"/>
    </xf>
    <xf numFmtId="0" fontId="3" fillId="0" borderId="0" xfId="0" quotePrefix="1" applyFont="1" applyBorder="1" applyAlignment="1">
      <alignment horizontal="right"/>
    </xf>
    <xf numFmtId="0" fontId="8" fillId="0" borderId="0" xfId="0" applyFont="1" applyBorder="1"/>
    <xf numFmtId="0" fontId="3" fillId="0" borderId="4" xfId="0" applyFont="1" applyBorder="1" applyAlignment="1">
      <alignment horizontal="right"/>
    </xf>
    <xf numFmtId="0" fontId="3" fillId="0" borderId="4" xfId="0" applyFont="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164" fontId="3" fillId="0" borderId="0" xfId="1" applyNumberFormat="1" applyFont="1" applyBorder="1"/>
    <xf numFmtId="0" fontId="3" fillId="0" borderId="4" xfId="0" quotePrefix="1" applyFont="1" applyBorder="1" applyAlignment="1">
      <alignment horizontal="right"/>
    </xf>
    <xf numFmtId="0" fontId="3" fillId="0" borderId="0" xfId="0" applyFont="1" applyAlignment="1">
      <alignment horizontal="center"/>
    </xf>
    <xf numFmtId="0" fontId="19" fillId="0" borderId="0" xfId="0" applyFont="1"/>
    <xf numFmtId="0" fontId="19" fillId="0" borderId="0" xfId="0" applyFont="1" applyAlignment="1">
      <alignment horizontal="center" textRotation="90"/>
    </xf>
    <xf numFmtId="0" fontId="20" fillId="0" borderId="0" xfId="0" applyFont="1" applyAlignment="1">
      <alignment vertical="center" wrapText="1"/>
    </xf>
    <xf numFmtId="0" fontId="10" fillId="0" borderId="0" xfId="0" applyFont="1" applyBorder="1" applyAlignment="1">
      <alignment horizontal="center"/>
    </xf>
    <xf numFmtId="0" fontId="10" fillId="0" borderId="0" xfId="0" applyFont="1" applyBorder="1" applyAlignment="1">
      <alignment horizontal="center" wrapText="1"/>
    </xf>
    <xf numFmtId="0" fontId="15" fillId="0" borderId="0" xfId="0" applyFont="1" applyAlignment="1">
      <alignment horizontal="center" wrapText="1"/>
    </xf>
    <xf numFmtId="0" fontId="15" fillId="0" borderId="4" xfId="0" applyFont="1" applyBorder="1" applyAlignment="1">
      <alignment horizontal="center" wrapText="1"/>
    </xf>
    <xf numFmtId="0" fontId="21" fillId="0" borderId="0" xfId="0" applyFont="1" applyAlignment="1">
      <alignment horizontal="center"/>
    </xf>
    <xf numFmtId="0" fontId="19" fillId="0" borderId="0" xfId="0" applyFont="1" applyFill="1" applyBorder="1" applyAlignment="1">
      <alignment horizontal="center"/>
    </xf>
    <xf numFmtId="0" fontId="19" fillId="0" borderId="0" xfId="0" applyFont="1" applyBorder="1" applyAlignment="1">
      <alignment horizontal="center"/>
    </xf>
    <xf numFmtId="0" fontId="19" fillId="0" borderId="0" xfId="0" applyFont="1" applyAlignment="1">
      <alignment horizontal="center"/>
    </xf>
    <xf numFmtId="0" fontId="3" fillId="0" borderId="0" xfId="0" applyFont="1" applyAlignment="1">
      <alignment horizontal="center" vertical="center"/>
    </xf>
    <xf numFmtId="0" fontId="8" fillId="5" borderId="1"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2" applyFont="1" applyFill="1" applyBorder="1" applyAlignment="1">
      <alignment horizontal="center" vertical="center"/>
    </xf>
    <xf numFmtId="164" fontId="3" fillId="0" borderId="0" xfId="0" applyNumberFormat="1" applyFont="1" applyBorder="1"/>
    <xf numFmtId="0" fontId="8" fillId="7" borderId="0" xfId="0" applyFont="1" applyFill="1" applyBorder="1" applyAlignment="1">
      <alignment horizontal="center" vertical="center"/>
    </xf>
    <xf numFmtId="164" fontId="3" fillId="0" borderId="0" xfId="1" applyNumberFormat="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vertical="center"/>
    </xf>
    <xf numFmtId="164" fontId="8" fillId="0" borderId="0" xfId="1" applyNumberFormat="1" applyFont="1" applyBorder="1" applyAlignment="1">
      <alignment horizontal="center" vertical="center"/>
    </xf>
    <xf numFmtId="164" fontId="8" fillId="0" borderId="5" xfId="1" applyNumberFormat="1" applyFont="1" applyBorder="1" applyAlignment="1">
      <alignment horizontal="center" vertical="center"/>
    </xf>
    <xf numFmtId="164" fontId="3" fillId="0" borderId="0" xfId="0" applyNumberFormat="1" applyFont="1"/>
    <xf numFmtId="0" fontId="15" fillId="0" borderId="0" xfId="0" applyFont="1" applyFill="1" applyBorder="1" applyAlignment="1">
      <alignment vertical="center" wrapText="1"/>
    </xf>
    <xf numFmtId="0" fontId="3" fillId="0" borderId="0" xfId="0" applyFont="1" applyFill="1" applyBorder="1" applyAlignment="1">
      <alignment horizontal="right"/>
    </xf>
    <xf numFmtId="0" fontId="11" fillId="8" borderId="0" xfId="0" applyFont="1" applyFill="1" applyBorder="1" applyAlignment="1">
      <alignment horizontal="center" vertical="center"/>
    </xf>
    <xf numFmtId="0" fontId="11" fillId="9" borderId="0" xfId="0" applyFont="1" applyFill="1" applyBorder="1" applyAlignment="1">
      <alignment horizontal="center" vertical="center"/>
    </xf>
    <xf numFmtId="0" fontId="11" fillId="10" borderId="0" xfId="0" applyFont="1" applyFill="1" applyBorder="1" applyAlignment="1">
      <alignment horizontal="center" vertical="center"/>
    </xf>
    <xf numFmtId="0" fontId="15" fillId="0" borderId="0" xfId="0" applyFont="1" applyBorder="1" applyAlignment="1">
      <alignment horizontal="center"/>
    </xf>
    <xf numFmtId="0" fontId="22" fillId="0" borderId="0" xfId="0" applyFont="1" applyFill="1" applyBorder="1" applyAlignment="1">
      <alignment horizontal="center"/>
    </xf>
    <xf numFmtId="164" fontId="3" fillId="6" borderId="0" xfId="0" applyNumberFormat="1" applyFont="1" applyFill="1" applyBorder="1"/>
    <xf numFmtId="164" fontId="3" fillId="0" borderId="6" xfId="0" applyNumberFormat="1" applyFont="1" applyBorder="1"/>
    <xf numFmtId="164" fontId="3" fillId="6" borderId="6" xfId="0" applyNumberFormat="1" applyFont="1" applyFill="1" applyBorder="1"/>
    <xf numFmtId="0" fontId="24" fillId="0" borderId="0" xfId="0" applyFont="1" applyAlignment="1">
      <alignment horizontal="center" vertical="center" wrapText="1"/>
    </xf>
    <xf numFmtId="0" fontId="13" fillId="0" borderId="0" xfId="0" applyFont="1" applyAlignment="1">
      <alignment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horizontal="center" vertical="center"/>
    </xf>
    <xf numFmtId="164" fontId="8" fillId="0" borderId="0" xfId="0" applyNumberFormat="1" applyFont="1" applyBorder="1"/>
    <xf numFmtId="0" fontId="8" fillId="0" borderId="0" xfId="0" applyFont="1" applyBorder="1" applyAlignment="1">
      <alignment horizontal="center"/>
    </xf>
    <xf numFmtId="0" fontId="8" fillId="0" borderId="0" xfId="0" applyFont="1"/>
    <xf numFmtId="0" fontId="26" fillId="0" borderId="0" xfId="0" applyFont="1" applyFill="1" applyAlignment="1"/>
    <xf numFmtId="0" fontId="15" fillId="0" borderId="0" xfId="0" applyFont="1" applyBorder="1" applyAlignment="1">
      <alignment horizontal="center" wrapText="1"/>
    </xf>
    <xf numFmtId="0" fontId="10" fillId="0" borderId="0" xfId="0" applyFont="1" applyAlignment="1"/>
    <xf numFmtId="0" fontId="8" fillId="0" borderId="0" xfId="0" applyFont="1" applyBorder="1" applyAlignment="1">
      <alignment horizontal="right" vertical="center"/>
    </xf>
    <xf numFmtId="164" fontId="8" fillId="0" borderId="0" xfId="0" applyNumberFormat="1" applyFont="1" applyBorder="1" applyAlignment="1">
      <alignment vertical="center"/>
    </xf>
    <xf numFmtId="164" fontId="10" fillId="0" borderId="0" xfId="0" applyNumberFormat="1" applyFont="1" applyFill="1" applyBorder="1" applyAlignment="1">
      <alignment vertical="center" wrapText="1"/>
    </xf>
    <xf numFmtId="0" fontId="17" fillId="0" borderId="0" xfId="2"/>
    <xf numFmtId="0" fontId="27" fillId="12" borderId="0" xfId="2" applyFont="1" applyFill="1" applyAlignment="1">
      <alignment horizontal="center"/>
    </xf>
    <xf numFmtId="0" fontId="27" fillId="13" borderId="0" xfId="2" applyFont="1" applyFill="1" applyAlignment="1">
      <alignment horizontal="center"/>
    </xf>
    <xf numFmtId="0" fontId="27" fillId="14" borderId="0" xfId="2" applyFont="1" applyFill="1" applyAlignment="1">
      <alignment horizontal="center"/>
    </xf>
    <xf numFmtId="0" fontId="27" fillId="15" borderId="0" xfId="2" applyFont="1" applyFill="1" applyAlignment="1">
      <alignment horizontal="center"/>
    </xf>
    <xf numFmtId="10" fontId="28" fillId="0" borderId="0" xfId="2" applyNumberFormat="1" applyFont="1" applyAlignment="1">
      <alignment horizontal="center"/>
    </xf>
    <xf numFmtId="0" fontId="28" fillId="0" borderId="0" xfId="2" applyFont="1"/>
    <xf numFmtId="0" fontId="17" fillId="0" borderId="0" xfId="2" applyAlignment="1">
      <alignment horizontal="center"/>
    </xf>
    <xf numFmtId="165" fontId="1" fillId="0" borderId="0" xfId="3" applyNumberFormat="1" applyFont="1" applyAlignment="1">
      <alignment horizontal="center"/>
    </xf>
    <xf numFmtId="0" fontId="30" fillId="0" borderId="5" xfId="4" applyFont="1" applyAlignment="1">
      <alignment horizontal="center" wrapText="1"/>
    </xf>
    <xf numFmtId="0" fontId="30" fillId="0" borderId="5" xfId="4" applyFont="1" applyFill="1" applyAlignment="1">
      <alignment horizontal="center" wrapText="1"/>
    </xf>
    <xf numFmtId="0" fontId="32" fillId="0" borderId="0" xfId="2" applyFont="1" applyFill="1" applyAlignment="1">
      <alignment horizontal="center"/>
    </xf>
    <xf numFmtId="3" fontId="32" fillId="0" borderId="0" xfId="2" applyNumberFormat="1" applyFont="1" applyFill="1" applyAlignment="1">
      <alignment horizontal="center"/>
    </xf>
    <xf numFmtId="3" fontId="32" fillId="0" borderId="7" xfId="2" applyNumberFormat="1" applyFont="1" applyFill="1" applyBorder="1" applyAlignment="1">
      <alignment horizontal="center"/>
    </xf>
    <xf numFmtId="0" fontId="17" fillId="0" borderId="0" xfId="2" applyFill="1"/>
    <xf numFmtId="3" fontId="32" fillId="0" borderId="0" xfId="2" applyNumberFormat="1" applyFont="1" applyFill="1" applyBorder="1" applyAlignment="1">
      <alignment horizontal="center"/>
    </xf>
    <xf numFmtId="0" fontId="8" fillId="0" borderId="0" xfId="0" applyFont="1" applyBorder="1" applyAlignment="1">
      <alignment vertical="center" textRotation="90" wrapText="1"/>
    </xf>
    <xf numFmtId="3" fontId="17" fillId="0" borderId="0" xfId="2" applyNumberFormat="1" applyFill="1"/>
    <xf numFmtId="0" fontId="22" fillId="0" borderId="0" xfId="0" applyFont="1" applyFill="1" applyAlignment="1">
      <alignment vertical="center" wrapText="1"/>
    </xf>
    <xf numFmtId="0" fontId="32" fillId="0" borderId="4" xfId="2" applyFont="1" applyFill="1" applyBorder="1" applyAlignment="1">
      <alignment horizontal="center"/>
    </xf>
    <xf numFmtId="3" fontId="32" fillId="0" borderId="4" xfId="2" applyNumberFormat="1" applyFont="1" applyFill="1" applyBorder="1" applyAlignment="1">
      <alignment horizontal="center"/>
    </xf>
    <xf numFmtId="0" fontId="33" fillId="0" borderId="0" xfId="2" applyFont="1" applyBorder="1" applyAlignment="1">
      <alignment horizontal="center"/>
    </xf>
    <xf numFmtId="0" fontId="4" fillId="0" borderId="0" xfId="0" applyFont="1" applyFill="1"/>
    <xf numFmtId="0" fontId="3" fillId="0" borderId="0" xfId="0" applyFont="1" applyFill="1"/>
    <xf numFmtId="0" fontId="4" fillId="0" borderId="0" xfId="0" applyFont="1" applyFill="1" applyBorder="1"/>
    <xf numFmtId="0" fontId="4" fillId="0" borderId="0" xfId="0" applyFont="1" applyFill="1" applyBorder="1" applyAlignment="1">
      <alignment horizontal="center"/>
    </xf>
    <xf numFmtId="0" fontId="3" fillId="0" borderId="0" xfId="0" applyFont="1" applyFill="1" applyBorder="1" applyAlignment="1">
      <alignment horizontal="right" wrapText="1"/>
    </xf>
    <xf numFmtId="0" fontId="3" fillId="0" borderId="0" xfId="0" applyFont="1" applyFill="1" applyBorder="1" applyAlignment="1">
      <alignment wrapText="1"/>
    </xf>
    <xf numFmtId="0" fontId="3" fillId="0" borderId="0" xfId="0" applyFont="1" applyFill="1" applyBorder="1"/>
    <xf numFmtId="0" fontId="22" fillId="0" borderId="0" xfId="0" applyFont="1"/>
    <xf numFmtId="0" fontId="8" fillId="0" borderId="0" xfId="0" applyFont="1" applyAlignment="1">
      <alignment horizontal="center"/>
    </xf>
    <xf numFmtId="0" fontId="32" fillId="0" borderId="4" xfId="2" quotePrefix="1" applyFont="1" applyFill="1" applyBorder="1" applyAlignment="1">
      <alignment horizontal="center"/>
    </xf>
    <xf numFmtId="0" fontId="3"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2" fillId="0" borderId="0" xfId="2" quotePrefix="1" applyFont="1" applyFill="1" applyAlignment="1">
      <alignment horizontal="center"/>
    </xf>
    <xf numFmtId="0" fontId="4" fillId="0" borderId="0" xfId="0" applyFont="1" applyBorder="1"/>
    <xf numFmtId="164" fontId="3" fillId="0" borderId="0" xfId="1" applyNumberFormat="1" applyFont="1" applyFill="1" applyBorder="1"/>
    <xf numFmtId="0" fontId="21" fillId="0" borderId="0" xfId="0" applyFont="1" applyFill="1" applyBorder="1" applyAlignment="1">
      <alignment horizontal="center" vertical="center"/>
    </xf>
    <xf numFmtId="0" fontId="34" fillId="0" borderId="0" xfId="0" applyFont="1" applyFill="1" applyBorder="1" applyAlignment="1">
      <alignment horizontal="right"/>
    </xf>
    <xf numFmtId="0" fontId="34" fillId="0" borderId="0" xfId="0" applyFont="1" applyFill="1" applyBorder="1" applyAlignment="1">
      <alignment horizontal="center"/>
    </xf>
    <xf numFmtId="0" fontId="21" fillId="0" borderId="0" xfId="0" applyFont="1" applyFill="1" applyBorder="1" applyAlignment="1">
      <alignment horizontal="center"/>
    </xf>
    <xf numFmtId="0" fontId="8" fillId="0" borderId="0" xfId="0" applyFont="1" applyFill="1" applyBorder="1" applyAlignment="1">
      <alignment horizontal="right"/>
    </xf>
    <xf numFmtId="0" fontId="15" fillId="0" borderId="0" xfId="0" applyFont="1" applyFill="1" applyBorder="1"/>
    <xf numFmtId="0" fontId="3" fillId="0" borderId="0" xfId="0" applyFont="1" applyFill="1" applyBorder="1" applyAlignment="1"/>
    <xf numFmtId="0" fontId="3" fillId="0" borderId="0" xfId="0" applyFont="1" applyAlignment="1"/>
    <xf numFmtId="0" fontId="3" fillId="0" borderId="0" xfId="0" applyFont="1" applyBorder="1" applyAlignment="1">
      <alignment textRotation="90"/>
    </xf>
    <xf numFmtId="0" fontId="3" fillId="0" borderId="0" xfId="0" applyFont="1" applyProtection="1"/>
    <xf numFmtId="0" fontId="10" fillId="0" borderId="0" xfId="0" applyFont="1" applyBorder="1" applyAlignment="1" applyProtection="1">
      <alignment wrapText="1"/>
    </xf>
    <xf numFmtId="0" fontId="10" fillId="0" borderId="0" xfId="2" applyFont="1" applyFill="1" applyBorder="1" applyAlignment="1" applyProtection="1">
      <alignment vertical="center"/>
    </xf>
    <xf numFmtId="0" fontId="37" fillId="0" borderId="0" xfId="0" applyFont="1" applyBorder="1" applyAlignment="1">
      <alignment horizontal="left" vertical="center"/>
    </xf>
    <xf numFmtId="0" fontId="3" fillId="0" borderId="0" xfId="0" applyFont="1" applyAlignment="1">
      <alignment horizontal="right" vertical="center"/>
    </xf>
    <xf numFmtId="0" fontId="36" fillId="0" borderId="0" xfId="0" applyFont="1" applyAlignment="1">
      <alignment horizontal="center" vertical="center" wrapText="1"/>
    </xf>
    <xf numFmtId="164" fontId="13" fillId="0" borderId="0" xfId="0" applyNumberFormat="1" applyFont="1" applyFill="1" applyBorder="1" applyAlignment="1">
      <alignment horizontal="center" vertical="center" wrapText="1"/>
    </xf>
    <xf numFmtId="0" fontId="10" fillId="0" borderId="0" xfId="0" applyFont="1" applyAlignment="1">
      <alignment vertical="center"/>
    </xf>
    <xf numFmtId="0" fontId="8" fillId="0" borderId="0" xfId="0" applyFont="1" applyAlignment="1">
      <alignment vertical="center"/>
    </xf>
    <xf numFmtId="164" fontId="8" fillId="0" borderId="0" xfId="1" applyNumberFormat="1" applyFont="1" applyBorder="1" applyAlignment="1">
      <alignment vertical="center"/>
    </xf>
    <xf numFmtId="0" fontId="3" fillId="0" borderId="0" xfId="0" applyFont="1" applyAlignment="1">
      <alignment vertical="center"/>
    </xf>
    <xf numFmtId="0" fontId="19" fillId="0" borderId="0" xfId="0" applyFont="1" applyAlignment="1">
      <alignment vertical="center"/>
    </xf>
    <xf numFmtId="0" fontId="0" fillId="0" borderId="0" xfId="0" applyFont="1"/>
    <xf numFmtId="0" fontId="20" fillId="0" borderId="0" xfId="0" applyFont="1" applyFill="1" applyBorder="1" applyAlignment="1"/>
    <xf numFmtId="0" fontId="0" fillId="0" borderId="0" xfId="0" applyFont="1" applyBorder="1" applyAlignment="1">
      <alignment horizontal="center" textRotation="90" wrapText="1"/>
    </xf>
    <xf numFmtId="0" fontId="0" fillId="0" borderId="0" xfId="0" applyFont="1" applyBorder="1" applyAlignment="1"/>
    <xf numFmtId="0" fontId="39" fillId="0" borderId="0" xfId="0" applyFont="1"/>
    <xf numFmtId="166" fontId="3" fillId="0" borderId="0" xfId="5" applyNumberFormat="1" applyFont="1" applyAlignment="1">
      <alignment horizontal="center"/>
    </xf>
    <xf numFmtId="0" fontId="13" fillId="0" borderId="0" xfId="0" applyFont="1" applyAlignment="1">
      <alignment horizontal="center" vertical="center" wrapText="1"/>
    </xf>
    <xf numFmtId="164" fontId="10" fillId="0" borderId="0" xfId="1" applyNumberFormat="1" applyFont="1" applyFill="1" applyBorder="1" applyAlignment="1">
      <alignment horizontal="center" vertical="center"/>
    </xf>
    <xf numFmtId="0" fontId="8" fillId="0" borderId="0" xfId="0" applyFont="1" applyBorder="1" applyAlignment="1">
      <alignment horizontal="center" wrapText="1"/>
    </xf>
    <xf numFmtId="0" fontId="15" fillId="6" borderId="0" xfId="0" applyFont="1" applyFill="1" applyAlignment="1">
      <alignment horizontal="center" vertical="center"/>
    </xf>
    <xf numFmtId="0" fontId="3" fillId="0" borderId="0" xfId="0" applyFont="1" applyAlignment="1">
      <alignment horizontal="center" vertical="center" wrapText="1"/>
    </xf>
    <xf numFmtId="0" fontId="15" fillId="0" borderId="0" xfId="0" applyFont="1" applyBorder="1" applyAlignment="1">
      <alignment horizontal="center"/>
    </xf>
    <xf numFmtId="0" fontId="15" fillId="0" borderId="4" xfId="0" applyFont="1" applyBorder="1" applyAlignment="1">
      <alignment horizontal="center"/>
    </xf>
    <xf numFmtId="0" fontId="10" fillId="0" borderId="0" xfId="0" applyFont="1" applyBorder="1" applyAlignment="1">
      <alignment horizontal="center"/>
    </xf>
    <xf numFmtId="0" fontId="10" fillId="0" borderId="4" xfId="0" applyFont="1" applyBorder="1" applyAlignment="1">
      <alignment horizontal="center"/>
    </xf>
    <xf numFmtId="0" fontId="0" fillId="6" borderId="0" xfId="0" applyFont="1" applyFill="1" applyBorder="1" applyAlignment="1">
      <alignment horizontal="center" vertical="center" wrapText="1"/>
    </xf>
    <xf numFmtId="0" fontId="24" fillId="0" borderId="0" xfId="0" applyFont="1" applyAlignment="1">
      <alignment horizontal="center" vertical="center" wrapText="1"/>
    </xf>
    <xf numFmtId="164" fontId="38" fillId="16" borderId="0" xfId="0" applyNumberFormat="1" applyFont="1" applyFill="1" applyBorder="1" applyAlignment="1">
      <alignment horizontal="center" vertical="center" wrapText="1"/>
    </xf>
    <xf numFmtId="0" fontId="15" fillId="0" borderId="0" xfId="0" applyFont="1" applyBorder="1" applyAlignment="1">
      <alignment horizontal="center" wrapText="1"/>
    </xf>
    <xf numFmtId="0" fontId="15" fillId="0" borderId="4" xfId="0" applyFont="1" applyBorder="1" applyAlignment="1">
      <alignment horizontal="center" wrapText="1"/>
    </xf>
    <xf numFmtId="0" fontId="15" fillId="0" borderId="0" xfId="0" applyFont="1" applyAlignment="1">
      <alignment horizontal="center"/>
    </xf>
    <xf numFmtId="0" fontId="8"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22" fillId="0" borderId="0" xfId="0" applyFont="1" applyFill="1" applyAlignment="1">
      <alignment horizontal="center" vertical="center" wrapText="1"/>
    </xf>
    <xf numFmtId="0" fontId="8" fillId="0" borderId="0" xfId="0" applyFont="1" applyAlignment="1">
      <alignment horizontal="center" vertical="center" wrapText="1"/>
    </xf>
    <xf numFmtId="0" fontId="26" fillId="11" borderId="0" xfId="0" applyFont="1" applyFill="1" applyAlignment="1">
      <alignment horizontal="center"/>
    </xf>
    <xf numFmtId="0" fontId="6" fillId="0" borderId="0" xfId="0" applyFont="1" applyAlignment="1">
      <alignment horizontal="center"/>
    </xf>
  </cellXfs>
  <cellStyles count="6">
    <cellStyle name="Comma 2 6" xfId="3"/>
    <cellStyle name="Currency" xfId="1" builtinId="4"/>
    <cellStyle name="Normal" xfId="0" builtinId="0"/>
    <cellStyle name="Normal 2 2 5" xfId="2"/>
    <cellStyle name="Percent" xfId="5" builtinId="5"/>
    <cellStyle name="PSHeading" xfId="4"/>
  </cellStyles>
  <dxfs count="27">
    <dxf>
      <fill>
        <patternFill>
          <bgColor rgb="FF2BF530"/>
        </patternFill>
      </fill>
    </dxf>
    <dxf>
      <fill>
        <patternFill>
          <bgColor rgb="FFFFFF00"/>
        </patternFill>
      </fill>
      <border>
        <top style="thin">
          <color auto="1"/>
        </top>
        <bottom style="thin">
          <color auto="1"/>
        </bottom>
        <vertical/>
        <horizontal/>
      </border>
    </dxf>
    <dxf>
      <fill>
        <patternFill>
          <bgColor rgb="FFFFFF00"/>
        </patternFill>
      </fill>
      <border>
        <top style="thin">
          <color auto="1"/>
        </top>
        <bottom style="thin">
          <color auto="1"/>
        </bottom>
        <vertical/>
        <horizontal/>
      </border>
    </dxf>
    <dxf>
      <border>
        <top style="thin">
          <color auto="1"/>
        </top>
        <bottom style="thin">
          <color auto="1"/>
        </bottom>
        <vertical/>
        <horizontal/>
      </border>
    </dxf>
    <dxf>
      <font>
        <b val="0"/>
        <i val="0"/>
        <color auto="1"/>
      </font>
      <fill>
        <patternFill>
          <bgColor rgb="FFFFFF00"/>
        </patternFill>
      </fill>
    </dxf>
    <dxf>
      <font>
        <b val="0"/>
        <i val="0"/>
        <color theme="0"/>
      </font>
      <fill>
        <patternFill>
          <bgColor theme="0"/>
        </patternFill>
      </fill>
    </dxf>
    <dxf>
      <font>
        <b/>
        <i val="0"/>
        <color auto="1"/>
      </font>
      <fill>
        <patternFill>
          <bgColor rgb="FFFFFF00"/>
        </patternFill>
      </fill>
      <border>
        <top style="thin">
          <color auto="1"/>
        </top>
        <bottom style="thin">
          <color theme="1"/>
        </bottom>
      </border>
    </dxf>
    <dxf>
      <fill>
        <patternFill>
          <bgColor rgb="FFFFFF00"/>
        </patternFill>
      </fill>
      <border>
        <top style="thin">
          <color auto="1"/>
        </top>
        <bottom style="thin">
          <color auto="1"/>
        </bottom>
        <vertical/>
        <horizontal/>
      </border>
    </dxf>
    <dxf>
      <font>
        <b val="0"/>
        <i val="0"/>
        <color auto="1"/>
      </font>
      <border>
        <left/>
        <right/>
        <top/>
        <bottom/>
        <vertical/>
        <horizontal/>
      </border>
    </dxf>
    <dxf>
      <font>
        <b val="0"/>
        <i val="0"/>
        <color auto="1"/>
      </font>
      <border>
        <left/>
        <right/>
        <top/>
        <bottom/>
        <vertical/>
        <horizontal/>
      </border>
    </dxf>
    <dxf>
      <font>
        <b val="0"/>
        <i val="0"/>
        <color auto="1"/>
      </font>
      <border>
        <left/>
        <right/>
        <top/>
        <bottom/>
        <vertical/>
        <horizontal/>
      </border>
    </dxf>
    <dxf>
      <font>
        <b val="0"/>
        <i val="0"/>
        <color auto="1"/>
      </font>
      <border>
        <left/>
        <right/>
        <top/>
        <bottom/>
        <vertical/>
        <horizontal/>
      </border>
    </dxf>
    <dxf>
      <font>
        <b val="0"/>
        <i val="0"/>
        <color theme="0"/>
      </font>
      <fill>
        <patternFill>
          <bgColor theme="0"/>
        </patternFill>
      </fill>
      <border>
        <left/>
        <right/>
        <top/>
        <bottom/>
        <vertical/>
        <horizontal/>
      </border>
    </dxf>
    <dxf>
      <font>
        <b val="0"/>
        <i val="0"/>
        <color auto="1"/>
      </font>
      <border>
        <left/>
        <right/>
        <top/>
        <bottom/>
        <vertical/>
        <horizontal/>
      </border>
    </dxf>
    <dxf>
      <fill>
        <patternFill>
          <bgColor rgb="FF66FF66"/>
        </patternFill>
      </fill>
      <border>
        <left style="thin">
          <color theme="1"/>
        </left>
        <right style="thin">
          <color theme="1"/>
        </right>
        <top style="thin">
          <color theme="1"/>
        </top>
        <bottom style="thin">
          <color theme="1"/>
        </bottom>
        <vertical/>
        <horizontal/>
      </border>
    </dxf>
    <dxf>
      <fill>
        <patternFill>
          <bgColor rgb="FFFFFF00"/>
        </patternFill>
      </fill>
    </dxf>
    <dxf>
      <fill>
        <patternFill>
          <bgColor rgb="FF66FF66"/>
        </patternFill>
      </fill>
      <border>
        <left style="thin">
          <color theme="1"/>
        </left>
        <right style="thin">
          <color theme="1"/>
        </right>
        <top style="thin">
          <color theme="1"/>
        </top>
        <bottom style="thin">
          <color theme="1"/>
        </bottom>
        <vertical/>
        <horizontal/>
      </border>
    </dxf>
    <dxf>
      <font>
        <b val="0"/>
        <i val="0"/>
      </font>
      <fill>
        <patternFill>
          <bgColor theme="6" tint="0.79998168889431442"/>
        </patternFill>
      </fill>
    </dxf>
    <dxf>
      <font>
        <b val="0"/>
        <i val="0"/>
      </font>
      <fill>
        <patternFill>
          <bgColor rgb="FFFFFF00"/>
        </patternFill>
      </fill>
      <border>
        <left/>
        <right/>
        <top/>
        <bottom/>
      </border>
    </dxf>
    <dxf>
      <font>
        <b/>
        <i val="0"/>
        <color theme="0"/>
      </font>
      <fill>
        <patternFill>
          <bgColor theme="3" tint="-0.24994659260841701"/>
        </patternFill>
      </fill>
      <border>
        <left style="thin">
          <color theme="0"/>
        </left>
        <right style="thin">
          <color theme="0"/>
        </right>
        <top style="thin">
          <color theme="0"/>
        </top>
        <bottom style="thin">
          <color theme="0"/>
        </bottom>
        <vertical/>
        <horizontal/>
      </border>
    </dxf>
    <dxf>
      <font>
        <b val="0"/>
        <i val="0"/>
      </font>
      <fill>
        <patternFill>
          <bgColor theme="3" tint="0.39994506668294322"/>
        </patternFill>
      </fill>
      <border>
        <left style="thin">
          <color theme="0"/>
        </left>
        <right style="thin">
          <color theme="0"/>
        </right>
        <top style="thin">
          <color theme="0"/>
        </top>
        <bottom style="thin">
          <color theme="0"/>
        </bottom>
      </border>
    </dxf>
    <dxf>
      <font>
        <b/>
        <i val="0"/>
        <color theme="0"/>
      </font>
      <fill>
        <patternFill>
          <bgColor theme="3" tint="-0.24994659260841701"/>
        </patternFill>
      </fill>
      <border>
        <left style="thin">
          <color theme="0"/>
        </left>
        <right style="thin">
          <color theme="0"/>
        </right>
        <top style="thin">
          <color theme="0"/>
        </top>
        <bottom style="thin">
          <color theme="0"/>
        </bottom>
        <vertical/>
        <horizontal/>
      </border>
    </dxf>
    <dxf>
      <fill>
        <patternFill>
          <bgColor theme="3" tint="0.39994506668294322"/>
        </patternFill>
      </fill>
      <border>
        <left style="thin">
          <color theme="0"/>
        </left>
        <right style="thin">
          <color theme="0"/>
        </right>
        <top style="thin">
          <color theme="0"/>
        </top>
        <bottom style="thin">
          <color theme="0"/>
        </bottom>
      </border>
    </dxf>
    <dxf>
      <font>
        <b/>
        <i val="0"/>
        <color theme="0"/>
      </font>
      <fill>
        <patternFill>
          <bgColor theme="3"/>
        </patternFill>
      </fill>
    </dxf>
    <dxf>
      <font>
        <b/>
        <i val="0"/>
        <color theme="0"/>
      </font>
      <fill>
        <patternFill>
          <bgColor theme="3"/>
        </patternFill>
      </fill>
    </dxf>
    <dxf>
      <font>
        <b/>
        <i val="0"/>
        <color theme="0"/>
      </font>
      <fill>
        <patternFill>
          <bgColor theme="3"/>
        </patternFill>
      </fill>
    </dxf>
    <dxf>
      <font>
        <b/>
        <i val="0"/>
      </font>
      <fill>
        <patternFill>
          <bgColor theme="6" tint="0.79998168889431442"/>
        </patternFill>
      </fill>
    </dxf>
  </dxfs>
  <tableStyles count="0" defaultTableStyle="TableStyleMedium2" defaultPivotStyle="PivotStyleLight16"/>
  <colors>
    <mruColors>
      <color rgb="FF2BF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'Individual Modeler Compact Ver'!$N$30</c:f>
              <c:strCache>
                <c:ptCount val="1"/>
                <c:pt idx="0">
                  <c:v>Traditional</c:v>
                </c:pt>
              </c:strCache>
            </c:strRef>
          </c:tx>
          <c:spPr>
            <a:solidFill>
              <a:schemeClr val="bg2">
                <a:lumMod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Modeler Compact Ver'!$M$31:$M$33</c:f>
              <c:strCache>
                <c:ptCount val="3"/>
                <c:pt idx="0">
                  <c:v>2018-19</c:v>
                </c:pt>
                <c:pt idx="1">
                  <c:v>2019-20</c:v>
                </c:pt>
                <c:pt idx="2">
                  <c:v>2020-21</c:v>
                </c:pt>
              </c:strCache>
            </c:strRef>
          </c:cat>
          <c:val>
            <c:numRef>
              <c:f>'Individual Modeler Compact Ver'!$N$31:$N$33</c:f>
              <c:numCache>
                <c:formatCode>_("$"* #,##0_);_("$"* \(#,##0\);_("$"* "-"??_);_(@_)</c:formatCode>
                <c:ptCount val="3"/>
                <c:pt idx="0">
                  <c:v>44955</c:v>
                </c:pt>
                <c:pt idx="1">
                  <c:v>47125</c:v>
                </c:pt>
                <c:pt idx="2">
                  <c:v>49316</c:v>
                </c:pt>
              </c:numCache>
            </c:numRef>
          </c:val>
          <c:extLst xmlns:c16r2="http://schemas.microsoft.com/office/drawing/2015/06/chart">
            <c:ext xmlns:c16="http://schemas.microsoft.com/office/drawing/2014/chart" uri="{C3380CC4-5D6E-409C-BE32-E72D297353CC}">
              <c16:uniqueId val="{00000000-FF08-4A0A-B7F2-CAE30A5FC12B}"/>
            </c:ext>
          </c:extLst>
        </c:ser>
        <c:ser>
          <c:idx val="1"/>
          <c:order val="1"/>
          <c:tx>
            <c:strRef>
              <c:f>'Individual Modeler Compact Ver'!$P$30</c:f>
              <c:strCache>
                <c:ptCount val="1"/>
                <c:pt idx="0">
                  <c:v>New</c:v>
                </c:pt>
              </c:strCache>
            </c:strRef>
          </c:tx>
          <c:spPr>
            <a:solidFill>
              <a:schemeClr val="tx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Modeler Compact Ver'!$M$31:$M$33</c:f>
              <c:strCache>
                <c:ptCount val="3"/>
                <c:pt idx="0">
                  <c:v>2018-19</c:v>
                </c:pt>
                <c:pt idx="1">
                  <c:v>2019-20</c:v>
                </c:pt>
                <c:pt idx="2">
                  <c:v>2020-21</c:v>
                </c:pt>
              </c:strCache>
            </c:strRef>
          </c:cat>
          <c:val>
            <c:numRef>
              <c:f>'Individual Modeler Compact Ver'!$P$31:$P$33</c:f>
              <c:numCache>
                <c:formatCode>_("$"* #,##0_);_("$"* \(#,##0\);_("$"* "-"??_);_(@_)</c:formatCode>
                <c:ptCount val="3"/>
                <c:pt idx="0">
                  <c:v>50000</c:v>
                </c:pt>
                <c:pt idx="1">
                  <c:v>51000</c:v>
                </c:pt>
                <c:pt idx="2">
                  <c:v>57000</c:v>
                </c:pt>
              </c:numCache>
            </c:numRef>
          </c:val>
          <c:extLst xmlns:c16r2="http://schemas.microsoft.com/office/drawing/2015/06/chart">
            <c:ext xmlns:c16="http://schemas.microsoft.com/office/drawing/2014/chart" uri="{C3380CC4-5D6E-409C-BE32-E72D297353CC}">
              <c16:uniqueId val="{00000001-FF08-4A0A-B7F2-CAE30A5FC12B}"/>
            </c:ext>
          </c:extLst>
        </c:ser>
        <c:ser>
          <c:idx val="2"/>
          <c:order val="2"/>
          <c:tx>
            <c:strRef>
              <c:f>'Individual Modeler Compact Ver'!$R$30</c:f>
              <c:strCache>
                <c:ptCount val="1"/>
                <c:pt idx="0">
                  <c:v>Agreement</c:v>
                </c:pt>
              </c:strCache>
            </c:strRef>
          </c:tx>
          <c:spPr>
            <a:solidFill>
              <a:srgbClr val="00B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Modeler Compact Ver'!$M$31:$M$33</c:f>
              <c:strCache>
                <c:ptCount val="3"/>
                <c:pt idx="0">
                  <c:v>2018-19</c:v>
                </c:pt>
                <c:pt idx="1">
                  <c:v>2019-20</c:v>
                </c:pt>
                <c:pt idx="2">
                  <c:v>2020-21</c:v>
                </c:pt>
              </c:strCache>
            </c:strRef>
          </c:cat>
          <c:val>
            <c:numRef>
              <c:f>'Individual Modeler Compact Ver'!$R$31:$R$33</c:f>
              <c:numCache>
                <c:formatCode>_("$"* #,##0_);_("$"* \(#,##0\);_("$"* "-"??_);_(@_)</c:formatCode>
                <c:ptCount val="3"/>
                <c:pt idx="0">
                  <c:v>50000</c:v>
                </c:pt>
                <c:pt idx="1">
                  <c:v>51000</c:v>
                </c:pt>
                <c:pt idx="2">
                  <c:v>57000</c:v>
                </c:pt>
              </c:numCache>
            </c:numRef>
          </c:val>
          <c:extLst xmlns:c16r2="http://schemas.microsoft.com/office/drawing/2015/06/chart">
            <c:ext xmlns:c16="http://schemas.microsoft.com/office/drawing/2014/chart" uri="{C3380CC4-5D6E-409C-BE32-E72D297353CC}">
              <c16:uniqueId val="{00000002-FF08-4A0A-B7F2-CAE30A5FC12B}"/>
            </c:ext>
          </c:extLst>
        </c:ser>
        <c:dLbls>
          <c:showLegendKey val="0"/>
          <c:showVal val="0"/>
          <c:showCatName val="0"/>
          <c:showSerName val="0"/>
          <c:showPercent val="0"/>
          <c:showBubbleSize val="0"/>
        </c:dLbls>
        <c:gapWidth val="68"/>
        <c:overlap val="-9"/>
        <c:axId val="128577296"/>
        <c:axId val="128580040"/>
      </c:barChart>
      <c:catAx>
        <c:axId val="12857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580040"/>
        <c:crosses val="autoZero"/>
        <c:auto val="1"/>
        <c:lblAlgn val="ctr"/>
        <c:lblOffset val="100"/>
        <c:noMultiLvlLbl val="0"/>
      </c:catAx>
      <c:valAx>
        <c:axId val="1285800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577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51</xdr:col>
      <xdr:colOff>494394</xdr:colOff>
      <xdr:row>98</xdr:row>
      <xdr:rowOff>163287</xdr:rowOff>
    </xdr:from>
    <xdr:to>
      <xdr:col>60</xdr:col>
      <xdr:colOff>535214</xdr:colOff>
      <xdr:row>111</xdr:row>
      <xdr:rowOff>1</xdr:rowOff>
    </xdr:to>
    <xdr:graphicFrame macro="">
      <xdr:nvGraphicFramePr>
        <xdr:cNvPr id="2" name="Chart 1">
          <a:extLst>
            <a:ext uri="{FF2B5EF4-FFF2-40B4-BE49-F238E27FC236}">
              <a16:creationId xmlns:a16="http://schemas.microsoft.com/office/drawing/2014/main" xmlns="" id="{37E5DB27-C76B-4A46-A800-7E58A591D2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89</xdr:col>
      <xdr:colOff>421822</xdr:colOff>
      <xdr:row>92</xdr:row>
      <xdr:rowOff>149676</xdr:rowOff>
    </xdr:from>
    <xdr:to>
      <xdr:col>93</xdr:col>
      <xdr:colOff>68037</xdr:colOff>
      <xdr:row>99</xdr:row>
      <xdr:rowOff>122463</xdr:rowOff>
    </xdr:to>
    <xdr:sp macro="" textlink="">
      <xdr:nvSpPr>
        <xdr:cNvPr id="3" name="TextBox 2">
          <a:extLst>
            <a:ext uri="{FF2B5EF4-FFF2-40B4-BE49-F238E27FC236}">
              <a16:creationId xmlns:a16="http://schemas.microsoft.com/office/drawing/2014/main" xmlns="" id="{BD7042D5-0D8A-420A-9B75-E81AD33EFD41}"/>
            </a:ext>
          </a:extLst>
        </xdr:cNvPr>
        <xdr:cNvSpPr txBox="1"/>
      </xdr:nvSpPr>
      <xdr:spPr>
        <a:xfrm>
          <a:off x="41005125" y="21736050"/>
          <a:ext cx="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i="0" u="none" strike="noStrike">
              <a:solidFill>
                <a:schemeClr val="dk1"/>
              </a:solidFill>
              <a:effectLst/>
              <a:latin typeface="+mn-lt"/>
              <a:ea typeface="+mn-ea"/>
              <a:cs typeface="+mn-cs"/>
            </a:rPr>
            <a:t> The following information is wholly based upon the accuracy of the information you've provided and illustrates the Agreement for migrating all members to the Career Credit model at the end of this Agreement. </a:t>
          </a:r>
          <a:r>
            <a:rPr lang="en-US" sz="1200">
              <a:latin typeface="+mn-lt"/>
            </a:rPr>
            <a:t> </a:t>
          </a:r>
        </a:p>
      </xdr:txBody>
    </xdr:sp>
    <xdr:clientData/>
  </xdr:twoCellAnchor>
  <xdr:twoCellAnchor>
    <xdr:from>
      <xdr:col>15</xdr:col>
      <xdr:colOff>40822</xdr:colOff>
      <xdr:row>12</xdr:row>
      <xdr:rowOff>119061</xdr:rowOff>
    </xdr:from>
    <xdr:to>
      <xdr:col>17</xdr:col>
      <xdr:colOff>775608</xdr:colOff>
      <xdr:row>15</xdr:row>
      <xdr:rowOff>154780</xdr:rowOff>
    </xdr:to>
    <xdr:sp macro="" textlink="">
      <xdr:nvSpPr>
        <xdr:cNvPr id="4" name="Rectangle: Rounded Corners 3">
          <a:extLst>
            <a:ext uri="{FF2B5EF4-FFF2-40B4-BE49-F238E27FC236}">
              <a16:creationId xmlns:a16="http://schemas.microsoft.com/office/drawing/2014/main" xmlns="" id="{1498B79D-CABF-4042-B36E-3A5D5AB6AD26}"/>
            </a:ext>
          </a:extLst>
        </xdr:cNvPr>
        <xdr:cNvSpPr/>
      </xdr:nvSpPr>
      <xdr:spPr>
        <a:xfrm>
          <a:off x="7783286" y="4881561"/>
          <a:ext cx="2939143" cy="77050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600"/>
            <a:t>Data entered above will feed the Career Credit Model.</a:t>
          </a:r>
        </a:p>
      </xdr:txBody>
    </xdr:sp>
    <xdr:clientData/>
  </xdr:twoCellAnchor>
  <xdr:twoCellAnchor>
    <xdr:from>
      <xdr:col>7</xdr:col>
      <xdr:colOff>285750</xdr:colOff>
      <xdr:row>12</xdr:row>
      <xdr:rowOff>107154</xdr:rowOff>
    </xdr:from>
    <xdr:to>
      <xdr:col>10</xdr:col>
      <xdr:colOff>1012032</xdr:colOff>
      <xdr:row>15</xdr:row>
      <xdr:rowOff>142873</xdr:rowOff>
    </xdr:to>
    <xdr:sp macro="" textlink="">
      <xdr:nvSpPr>
        <xdr:cNvPr id="5" name="Rectangle: Rounded Corners 4">
          <a:extLst>
            <a:ext uri="{FF2B5EF4-FFF2-40B4-BE49-F238E27FC236}">
              <a16:creationId xmlns:a16="http://schemas.microsoft.com/office/drawing/2014/main" xmlns="" id="{664288B6-77A0-4B3D-96B7-EF632442EA78}"/>
            </a:ext>
          </a:extLst>
        </xdr:cNvPr>
        <xdr:cNvSpPr/>
      </xdr:nvSpPr>
      <xdr:spPr>
        <a:xfrm>
          <a:off x="1387929" y="4869654"/>
          <a:ext cx="2563246" cy="770505"/>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600"/>
            <a:t>Enter</a:t>
          </a:r>
          <a:r>
            <a:rPr lang="en-US" sz="1600" baseline="0"/>
            <a:t> your Current Step and Lane Information</a:t>
          </a:r>
          <a:endParaRPr lang="en-US" sz="1600"/>
        </a:p>
      </xdr:txBody>
    </xdr:sp>
    <xdr:clientData/>
  </xdr:twoCellAnchor>
  <xdr:twoCellAnchor>
    <xdr:from>
      <xdr:col>7</xdr:col>
      <xdr:colOff>272142</xdr:colOff>
      <xdr:row>1</xdr:row>
      <xdr:rowOff>176892</xdr:rowOff>
    </xdr:from>
    <xdr:to>
      <xdr:col>10</xdr:col>
      <xdr:colOff>238125</xdr:colOff>
      <xdr:row>3</xdr:row>
      <xdr:rowOff>3742</xdr:rowOff>
    </xdr:to>
    <xdr:sp macro="" textlink="">
      <xdr:nvSpPr>
        <xdr:cNvPr id="6" name="Rectangle: Rounded Corners 5">
          <a:extLst>
            <a:ext uri="{FF2B5EF4-FFF2-40B4-BE49-F238E27FC236}">
              <a16:creationId xmlns:a16="http://schemas.microsoft.com/office/drawing/2014/main" xmlns="" id="{0A15DEFF-6A7C-4E3F-A930-A90066741113}"/>
            </a:ext>
          </a:extLst>
        </xdr:cNvPr>
        <xdr:cNvSpPr/>
      </xdr:nvSpPr>
      <xdr:spPr>
        <a:xfrm>
          <a:off x="1374321" y="421821"/>
          <a:ext cx="1802947" cy="1241992"/>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600"/>
            <a:t>Enter</a:t>
          </a:r>
          <a:r>
            <a:rPr lang="en-US" sz="1600" baseline="0"/>
            <a:t> appropriate information in any orange box.</a:t>
          </a:r>
          <a:endParaRPr lang="en-US"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U131"/>
  <sheetViews>
    <sheetView showGridLines="0" tabSelected="1" zoomScale="70" zoomScaleNormal="70" zoomScaleSheetLayoutView="40" workbookViewId="0">
      <selection activeCell="K5" sqref="K5"/>
    </sheetView>
  </sheetViews>
  <sheetFormatPr defaultColWidth="0" defaultRowHeight="19.5" customHeight="1" zeroHeight="1" outlineLevelCol="1"/>
  <cols>
    <col min="1" max="1" width="3.44140625" style="1" customWidth="1"/>
    <col min="2" max="4" width="5.5546875" style="1" hidden="1" customWidth="1"/>
    <col min="5" max="9" width="5.5546875" style="1" customWidth="1"/>
    <col min="10" max="11" width="16.44140625" style="1" customWidth="1"/>
    <col min="12" max="12" width="6.88671875" style="1" customWidth="1"/>
    <col min="13" max="23" width="16.5546875" style="1" customWidth="1"/>
    <col min="24" max="24" width="11.88671875" style="1" customWidth="1"/>
    <col min="25" max="26" width="12" style="1" customWidth="1"/>
    <col min="27" max="27" width="16" style="1" customWidth="1"/>
    <col min="28" max="28" width="16" style="2" customWidth="1"/>
    <col min="29" max="29" width="16" style="1" customWidth="1"/>
    <col min="30" max="30" width="13.33203125" style="1" customWidth="1"/>
    <col min="31" max="31" width="3.109375" style="1" customWidth="1"/>
    <col min="32" max="37" width="17.6640625" style="1" customWidth="1"/>
    <col min="38" max="39" width="17.6640625" style="1" hidden="1" customWidth="1"/>
    <col min="40" max="40" width="4.6640625" style="1" hidden="1" customWidth="1"/>
    <col min="41" max="46" width="17.6640625" style="1" hidden="1" customWidth="1"/>
    <col min="47" max="47" width="9.109375" style="1" hidden="1" customWidth="1"/>
    <col min="48" max="48" width="9.44140625" style="1" hidden="1" customWidth="1"/>
    <col min="49" max="49" width="5.33203125" style="1" hidden="1" customWidth="1"/>
    <col min="50" max="50" width="8.44140625" style="1" hidden="1" customWidth="1"/>
    <col min="51" max="51" width="9.109375" style="1" hidden="1" customWidth="1"/>
    <col min="52" max="54" width="9.109375" style="1" hidden="1" customWidth="1" outlineLevel="1"/>
    <col min="55" max="57" width="10.88671875" style="1" hidden="1" customWidth="1" outlineLevel="1"/>
    <col min="58" max="99" width="9.109375" style="1" hidden="1" customWidth="1" outlineLevel="1"/>
    <col min="100" max="16384" width="9.109375" style="1" hidden="1"/>
  </cols>
  <sheetData>
    <row r="1" spans="10:28" ht="19.5" customHeight="1"/>
    <row r="2" spans="10:28" s="3" customFormat="1" ht="19.5" customHeight="1">
      <c r="L2" s="4" t="s">
        <v>0</v>
      </c>
      <c r="M2" s="5"/>
      <c r="N2" s="5"/>
      <c r="O2" s="6" t="s">
        <v>1</v>
      </c>
      <c r="P2" s="7"/>
      <c r="Q2" s="7"/>
      <c r="R2" s="7"/>
      <c r="S2" s="8" t="s">
        <v>2</v>
      </c>
      <c r="T2" s="9"/>
      <c r="U2" s="9"/>
      <c r="V2" s="9"/>
      <c r="W2" s="9"/>
      <c r="AB2" s="10"/>
    </row>
    <row r="3" spans="10:28" s="151" customFormat="1" ht="92.25" customHeight="1">
      <c r="J3" s="152"/>
      <c r="K3" s="153" t="s">
        <v>3</v>
      </c>
      <c r="L3" s="153" t="s">
        <v>4</v>
      </c>
      <c r="M3" s="153" t="s">
        <v>5</v>
      </c>
      <c r="N3" s="153" t="s">
        <v>6</v>
      </c>
      <c r="O3" s="153" t="s">
        <v>7</v>
      </c>
      <c r="P3" s="153" t="s">
        <v>8</v>
      </c>
      <c r="Q3" s="153" t="s">
        <v>9</v>
      </c>
      <c r="R3" s="153" t="s">
        <v>10</v>
      </c>
      <c r="S3" s="153" t="s">
        <v>11</v>
      </c>
      <c r="T3" s="153" t="s">
        <v>12</v>
      </c>
      <c r="U3" s="153" t="s">
        <v>13</v>
      </c>
      <c r="V3" s="153" t="s">
        <v>14</v>
      </c>
      <c r="W3" s="153" t="s">
        <v>15</v>
      </c>
      <c r="X3" s="153" t="s">
        <v>16</v>
      </c>
      <c r="Y3" s="154"/>
      <c r="AB3" s="155"/>
    </row>
    <row r="4" spans="10:28" ht="19.5" customHeight="1">
      <c r="J4" s="12" t="s">
        <v>17</v>
      </c>
      <c r="K4" s="13">
        <v>40</v>
      </c>
      <c r="L4" s="13">
        <v>5</v>
      </c>
      <c r="M4" s="14">
        <v>2</v>
      </c>
      <c r="N4" s="14">
        <v>5</v>
      </c>
      <c r="O4" s="13">
        <v>5</v>
      </c>
      <c r="P4" s="14">
        <v>5</v>
      </c>
      <c r="Q4" s="13">
        <v>30</v>
      </c>
      <c r="R4" s="14">
        <v>15</v>
      </c>
      <c r="S4" s="14">
        <v>15</v>
      </c>
      <c r="T4" s="14">
        <v>5</v>
      </c>
      <c r="U4" s="14">
        <v>10</v>
      </c>
      <c r="V4" s="14">
        <v>2</v>
      </c>
      <c r="W4" s="14">
        <v>5</v>
      </c>
      <c r="X4" s="15"/>
      <c r="Y4" s="15"/>
    </row>
    <row r="5" spans="10:28" ht="16.2" thickBot="1">
      <c r="J5" s="16" t="s">
        <v>18</v>
      </c>
      <c r="K5" s="18" t="s">
        <v>19</v>
      </c>
      <c r="L5" s="18"/>
      <c r="M5" s="18"/>
      <c r="N5" s="18"/>
      <c r="O5" s="17"/>
      <c r="P5" s="17"/>
      <c r="Q5" s="18"/>
      <c r="R5" s="18"/>
      <c r="S5" s="17"/>
      <c r="T5" s="17"/>
      <c r="U5" s="17"/>
      <c r="V5" s="17"/>
      <c r="W5" s="17"/>
      <c r="X5" s="15"/>
      <c r="Y5" s="15"/>
    </row>
    <row r="6" spans="10:28" ht="16.2" thickBot="1">
      <c r="J6" s="16"/>
      <c r="K6" s="19">
        <f>IF(K5="x",K$4,"")</f>
        <v>40</v>
      </c>
      <c r="L6" s="19" t="str">
        <f>IF(L5="x",L$4,"")</f>
        <v/>
      </c>
      <c r="M6" s="19" t="str">
        <f>IF(M5="x",M$4,"")</f>
        <v/>
      </c>
      <c r="N6" s="19" t="str">
        <f>IF(N5="x",N$4,"")</f>
        <v/>
      </c>
      <c r="O6" s="19" t="str">
        <f>IF(O5&gt;0,O5*O$4,"")</f>
        <v/>
      </c>
      <c r="P6" s="19" t="str">
        <f>IF(P5&gt;0,P5*P$4,"")</f>
        <v/>
      </c>
      <c r="Q6" s="19" t="str">
        <f>IF(Q5="x",Q$4,"")</f>
        <v/>
      </c>
      <c r="R6" s="19" t="str">
        <f>IF(R5="x",R$4,"")</f>
        <v/>
      </c>
      <c r="S6" s="19" t="str">
        <f>IF(S5&gt;0,S5*S$4,"")</f>
        <v/>
      </c>
      <c r="T6" s="19" t="str">
        <f>IF(T5&gt;0,T5*T$4,"")</f>
        <v/>
      </c>
      <c r="U6" s="19" t="str">
        <f>IF(U5&gt;0,U5*U$4,"")</f>
        <v/>
      </c>
      <c r="V6" s="19" t="str">
        <f>IF(V5&gt;0,V5*V$4,"")</f>
        <v/>
      </c>
      <c r="W6" s="20" t="str">
        <f>IF(W5&gt;0,W5*W$4,"")</f>
        <v/>
      </c>
      <c r="X6" s="21">
        <f>IF(SUM(K6:W6)&gt;0,SUM(K6:W6),"")</f>
        <v>40</v>
      </c>
      <c r="Y6" s="22" t="s">
        <v>20</v>
      </c>
    </row>
    <row r="7" spans="10:28" ht="15.6">
      <c r="J7" s="23"/>
      <c r="K7" s="24"/>
      <c r="L7" s="24"/>
      <c r="M7" s="24"/>
      <c r="N7" s="24"/>
      <c r="O7" s="24"/>
      <c r="P7" s="24"/>
      <c r="Q7" s="24"/>
      <c r="R7" s="24"/>
      <c r="S7" s="24"/>
      <c r="T7" s="24"/>
      <c r="U7" s="24"/>
      <c r="V7" s="25"/>
      <c r="W7" s="26"/>
      <c r="X7" s="27"/>
      <c r="Y7" s="28"/>
    </row>
    <row r="8" spans="10:28" ht="16.2" thickBot="1">
      <c r="J8" s="29" t="s">
        <v>21</v>
      </c>
      <c r="K8" s="18" t="s">
        <v>19</v>
      </c>
      <c r="L8" s="18"/>
      <c r="M8" s="18"/>
      <c r="N8" s="18"/>
      <c r="O8" s="17"/>
      <c r="P8" s="17"/>
      <c r="Q8" s="18"/>
      <c r="R8" s="18"/>
      <c r="S8" s="17"/>
      <c r="T8" s="17"/>
      <c r="U8" s="17"/>
      <c r="V8" s="17"/>
      <c r="W8" s="17"/>
      <c r="X8" s="30"/>
      <c r="Y8" s="28"/>
    </row>
    <row r="9" spans="10:28" ht="16.2" thickBot="1">
      <c r="J9" s="29"/>
      <c r="K9" s="19">
        <f>IF(K8="x",K$4,"")</f>
        <v>40</v>
      </c>
      <c r="L9" s="19" t="str">
        <f>IF(L8="x",L$4,"")</f>
        <v/>
      </c>
      <c r="M9" s="19" t="str">
        <f>IF(M8="x",M$4,"")</f>
        <v/>
      </c>
      <c r="N9" s="19" t="str">
        <f>IF(N8="x",N$4,"")</f>
        <v/>
      </c>
      <c r="O9" s="19" t="str">
        <f>IF(O8&gt;0,O8*O$4,"")</f>
        <v/>
      </c>
      <c r="P9" s="19" t="str">
        <f>IF(P8&gt;0,P8*P$4,"")</f>
        <v/>
      </c>
      <c r="Q9" s="19" t="str">
        <f>IF(Q8="x",Q$4,"")</f>
        <v/>
      </c>
      <c r="R9" s="19" t="str">
        <f>IF(R8="x",R$4,"")</f>
        <v/>
      </c>
      <c r="S9" s="19" t="str">
        <f>IF(S8&gt;0,S8*S$4,"")</f>
        <v/>
      </c>
      <c r="T9" s="19" t="str">
        <f>IF(T8&gt;0,T8*T$4,"")</f>
        <v/>
      </c>
      <c r="U9" s="19" t="str">
        <f>IF(U8&gt;0,U8*U$4,"")</f>
        <v/>
      </c>
      <c r="V9" s="19" t="str">
        <f>IF(V8&gt;0,V8*V$4,"")</f>
        <v/>
      </c>
      <c r="W9" s="20" t="str">
        <f>IF(W8&gt;0,W8*W$4,"")</f>
        <v/>
      </c>
      <c r="X9" s="21">
        <f>IF(SUM(K9:W9)&gt;0,SUM(K9:W9),"")</f>
        <v>40</v>
      </c>
      <c r="Y9" s="22" t="s">
        <v>23</v>
      </c>
    </row>
    <row r="10" spans="10:28" ht="15.6">
      <c r="J10" s="23"/>
      <c r="K10" s="24"/>
      <c r="L10" s="24"/>
      <c r="M10" s="24"/>
      <c r="N10" s="24"/>
      <c r="O10" s="24"/>
      <c r="P10" s="24"/>
      <c r="Q10" s="24"/>
      <c r="R10" s="24"/>
      <c r="S10" s="24"/>
      <c r="T10" s="24"/>
      <c r="U10" s="24"/>
      <c r="V10" s="25"/>
      <c r="W10" s="26"/>
      <c r="X10" s="31"/>
      <c r="Y10" s="28"/>
    </row>
    <row r="11" spans="10:28" ht="16.2" thickBot="1">
      <c r="J11" s="32" t="s">
        <v>24</v>
      </c>
      <c r="K11" s="18" t="s">
        <v>19</v>
      </c>
      <c r="L11" s="26"/>
      <c r="M11" s="18"/>
      <c r="N11" s="18"/>
      <c r="O11" s="17"/>
      <c r="P11" s="17"/>
      <c r="Q11" s="18"/>
      <c r="R11" s="18"/>
      <c r="S11" s="17"/>
      <c r="T11" s="17"/>
      <c r="U11" s="17"/>
      <c r="V11" s="17"/>
      <c r="W11" s="17"/>
      <c r="X11" s="31"/>
      <c r="Y11" s="28"/>
    </row>
    <row r="12" spans="10:28" ht="16.2" thickBot="1">
      <c r="J12" s="32"/>
      <c r="K12" s="19">
        <f>IF(K11="x",K$4,"")</f>
        <v>40</v>
      </c>
      <c r="L12" s="19"/>
      <c r="M12" s="19" t="str">
        <f>IF(M11="x",M$4,"")</f>
        <v/>
      </c>
      <c r="N12" s="19" t="str">
        <f>IF(N11="x",N$4,"")</f>
        <v/>
      </c>
      <c r="O12" s="19" t="str">
        <f>IF(O11&gt;0,O11*O$4,"")</f>
        <v/>
      </c>
      <c r="P12" s="19" t="str">
        <f>IF(P11&gt;0,P11*P$4,"")</f>
        <v/>
      </c>
      <c r="Q12" s="19" t="str">
        <f>IF(Q11="x",Q$4,"")</f>
        <v/>
      </c>
      <c r="R12" s="19" t="str">
        <f>IF(R11="x",R$4,"")</f>
        <v/>
      </c>
      <c r="S12" s="19" t="str">
        <f>IF(S11&gt;0,S11*S$4,"")</f>
        <v/>
      </c>
      <c r="T12" s="19" t="str">
        <f>IF(T11&gt;0,T11*T$4,"")</f>
        <v/>
      </c>
      <c r="U12" s="19" t="str">
        <f>IF(U11&gt;0,U11*U$4,"")</f>
        <v/>
      </c>
      <c r="V12" s="19" t="str">
        <f>IF(V11&gt;0,V11*V$4,"")</f>
        <v/>
      </c>
      <c r="W12" s="20" t="str">
        <f>IF(W11&gt;0,W11*W$4,"")</f>
        <v/>
      </c>
      <c r="X12" s="21">
        <f>IF(SUM(K12:W12)&gt;0,SUM(K12:W12),"")</f>
        <v>40</v>
      </c>
      <c r="Y12" s="22" t="s">
        <v>25</v>
      </c>
    </row>
    <row r="13" spans="10:28" ht="19.5" customHeight="1"/>
    <row r="14" spans="10:28" ht="19.5" customHeight="1">
      <c r="M14" s="158" t="s">
        <v>26</v>
      </c>
      <c r="N14" s="158"/>
      <c r="T14" s="33" t="s">
        <v>27</v>
      </c>
      <c r="U14" s="15"/>
    </row>
    <row r="15" spans="10:28" ht="19.5" customHeight="1">
      <c r="M15" s="34" t="s">
        <v>28</v>
      </c>
      <c r="N15" s="34" t="s">
        <v>29</v>
      </c>
      <c r="T15" s="35" t="s">
        <v>30</v>
      </c>
      <c r="U15" s="28">
        <f>M16*40</f>
        <v>40</v>
      </c>
      <c r="V15" s="15" t="s">
        <v>31</v>
      </c>
    </row>
    <row r="16" spans="10:28" ht="19.5" customHeight="1">
      <c r="M16" s="36">
        <v>1</v>
      </c>
      <c r="N16" s="36" t="s">
        <v>86</v>
      </c>
      <c r="P16" s="159" t="s">
        <v>33</v>
      </c>
      <c r="T16" s="37" t="s">
        <v>34</v>
      </c>
      <c r="U16" s="28">
        <v>40</v>
      </c>
      <c r="V16" s="38" t="s">
        <v>35</v>
      </c>
    </row>
    <row r="17" spans="1:59" ht="19.5" customHeight="1">
      <c r="N17" s="122">
        <f>VLOOKUP(N16,AM24:AN33,2,FALSE)</f>
        <v>1</v>
      </c>
      <c r="P17" s="159"/>
      <c r="T17" s="39" t="str">
        <f>"+ Lane Conversion Credit"</f>
        <v>+ Lane Conversion Credit</v>
      </c>
      <c r="U17" s="40">
        <f>(N17-1)*40</f>
        <v>0</v>
      </c>
      <c r="V17" s="15" t="s">
        <v>36</v>
      </c>
    </row>
    <row r="18" spans="1:59" ht="19.5" customHeight="1">
      <c r="P18" s="159"/>
      <c r="Q18" s="139"/>
      <c r="R18" s="140"/>
      <c r="S18" s="15"/>
      <c r="T18" s="33" t="s">
        <v>37</v>
      </c>
      <c r="U18" s="28">
        <f>SUM(U15:U17)</f>
        <v>80</v>
      </c>
      <c r="V18" s="15"/>
    </row>
    <row r="19" spans="1:59" ht="19.5" customHeight="1">
      <c r="K19" s="33" t="s">
        <v>38</v>
      </c>
      <c r="L19" s="41"/>
      <c r="M19" s="42" t="s">
        <v>39</v>
      </c>
      <c r="N19" s="43">
        <f>INDEX(BA51:BJ81,M16,B24)</f>
        <v>42805</v>
      </c>
      <c r="P19" s="36">
        <v>0</v>
      </c>
      <c r="Q19" s="139"/>
      <c r="R19" s="140"/>
      <c r="T19" s="44" t="s">
        <v>40</v>
      </c>
      <c r="U19" s="40">
        <f>P19*5</f>
        <v>0</v>
      </c>
      <c r="V19" s="15" t="s">
        <v>41</v>
      </c>
    </row>
    <row r="20" spans="1:59" ht="19.5" customHeight="1">
      <c r="Q20" s="139"/>
      <c r="R20" s="141"/>
      <c r="S20" s="15"/>
      <c r="T20" s="33" t="s">
        <v>42</v>
      </c>
      <c r="U20" s="28">
        <f>SUM(U19,U18)</f>
        <v>80</v>
      </c>
      <c r="V20" s="15" t="s">
        <v>43</v>
      </c>
    </row>
    <row r="21" spans="1:59" ht="19.5" customHeight="1">
      <c r="Q21" s="139"/>
      <c r="R21" s="141"/>
      <c r="S21" s="15"/>
      <c r="T21" s="33"/>
      <c r="U21" s="28"/>
      <c r="V21" s="15"/>
    </row>
    <row r="22" spans="1:59" s="149" customFormat="1" ht="19.5" customHeight="1">
      <c r="L22" s="160" t="s">
        <v>44</v>
      </c>
      <c r="M22" s="160"/>
      <c r="N22" s="160"/>
      <c r="O22" s="57"/>
      <c r="P22" s="160" t="s">
        <v>45</v>
      </c>
      <c r="Q22" s="160"/>
      <c r="R22" s="160"/>
      <c r="S22" s="160"/>
      <c r="T22" s="160"/>
      <c r="U22" s="160"/>
      <c r="X22" s="27"/>
      <c r="Y22" s="169" t="s">
        <v>46</v>
      </c>
      <c r="Z22" s="169"/>
      <c r="AA22" s="162" t="s">
        <v>18</v>
      </c>
      <c r="AB22" s="162" t="s">
        <v>21</v>
      </c>
      <c r="AC22" s="164" t="s">
        <v>24</v>
      </c>
      <c r="AD22" s="150"/>
    </row>
    <row r="23" spans="1:59" ht="57" customHeight="1">
      <c r="B23" s="47" t="s">
        <v>47</v>
      </c>
      <c r="C23" s="47" t="s">
        <v>48</v>
      </c>
      <c r="D23" s="47" t="s">
        <v>49</v>
      </c>
      <c r="K23" s="48" t="s">
        <v>50</v>
      </c>
      <c r="L23" s="49" t="s">
        <v>28</v>
      </c>
      <c r="M23" s="49" t="s">
        <v>29</v>
      </c>
      <c r="N23" s="49" t="s">
        <v>51</v>
      </c>
      <c r="Q23" s="50" t="s">
        <v>17</v>
      </c>
      <c r="R23" s="50" t="s">
        <v>52</v>
      </c>
      <c r="S23" s="50" t="s">
        <v>53</v>
      </c>
      <c r="T23" s="50" t="s">
        <v>54</v>
      </c>
      <c r="U23" s="50" t="s">
        <v>55</v>
      </c>
      <c r="V23" s="51" t="s">
        <v>56</v>
      </c>
      <c r="X23" s="52" t="s">
        <v>57</v>
      </c>
      <c r="Y23" s="170"/>
      <c r="Z23" s="170"/>
      <c r="AA23" s="163"/>
      <c r="AB23" s="163"/>
      <c r="AC23" s="165"/>
      <c r="AD23" s="46"/>
      <c r="BG23" s="53"/>
    </row>
    <row r="24" spans="1:59" ht="19.5" customHeight="1">
      <c r="B24" s="54">
        <f>N17</f>
        <v>1</v>
      </c>
      <c r="C24" s="55">
        <f>IF(K24="Yes",1,0)</f>
        <v>0</v>
      </c>
      <c r="D24" s="56">
        <f>IF(C24+B24&gt;10,10,C24+B24)</f>
        <v>1</v>
      </c>
      <c r="J24" s="57" t="s">
        <v>18</v>
      </c>
      <c r="K24" s="58" t="s">
        <v>58</v>
      </c>
      <c r="L24" s="59">
        <f>IF(M16=31,31,M16+1)</f>
        <v>2</v>
      </c>
      <c r="M24" s="60" t="str">
        <f>VLOOKUP(D24,$AL$24:$AM$33,2)</f>
        <v>BA</v>
      </c>
      <c r="N24" s="61">
        <f>INDEX(BN51:BW81,L24,D24)</f>
        <v>44955</v>
      </c>
      <c r="O24" s="57"/>
      <c r="P24" s="143" t="s">
        <v>59</v>
      </c>
      <c r="Q24" s="45">
        <f>U20</f>
        <v>80</v>
      </c>
      <c r="R24" s="28">
        <f>VLOOKUP(Q24,$Y$24:$AD$35,6)</f>
        <v>1</v>
      </c>
      <c r="S24" s="43">
        <f>VLOOKUP(R24,$X$24:$AC$35,4)</f>
        <v>50000</v>
      </c>
      <c r="T24" s="62">
        <f>VLOOKUP(R24+1,$X$24:$Y$35,2)-Q24</f>
        <v>71</v>
      </c>
      <c r="U24" s="45">
        <f>X6</f>
        <v>40</v>
      </c>
      <c r="V24" s="56" t="s">
        <v>60</v>
      </c>
      <c r="X24" s="31">
        <v>1</v>
      </c>
      <c r="Y24" s="31">
        <v>0</v>
      </c>
      <c r="Z24" s="31">
        <v>150</v>
      </c>
      <c r="AA24" s="63">
        <v>50000</v>
      </c>
      <c r="AB24" s="63">
        <v>51000</v>
      </c>
      <c r="AC24" s="63">
        <v>52000</v>
      </c>
      <c r="AD24" s="64">
        <v>1</v>
      </c>
      <c r="AE24" s="65">
        <f>IF($N$46&lt;AC24,1,0)</f>
        <v>1</v>
      </c>
      <c r="AF24" s="64">
        <v>1</v>
      </c>
      <c r="AL24" s="1">
        <v>1</v>
      </c>
      <c r="AM24" s="85" t="s">
        <v>86</v>
      </c>
      <c r="AN24" s="1">
        <v>1</v>
      </c>
      <c r="BG24" s="53"/>
    </row>
    <row r="25" spans="1:59" ht="19.5" customHeight="1">
      <c r="B25" s="54">
        <f>D24</f>
        <v>1</v>
      </c>
      <c r="C25" s="55">
        <f>IF(K25="Yes",1,0)</f>
        <v>0</v>
      </c>
      <c r="D25" s="56">
        <f>IF(C25+B25&gt;10,10,C25+B25)</f>
        <v>1</v>
      </c>
      <c r="J25" s="57" t="s">
        <v>21</v>
      </c>
      <c r="K25" s="58" t="s">
        <v>58</v>
      </c>
      <c r="L25" s="59">
        <f>IF(L24=31,31,L24+1)</f>
        <v>3</v>
      </c>
      <c r="M25" s="60" t="str">
        <f t="shared" ref="M25:M26" si="0">VLOOKUP(D25,$AL$24:$AM$33,2)</f>
        <v>BA</v>
      </c>
      <c r="N25" s="66">
        <f>INDEX(BZ51:CI81,L25,D25)</f>
        <v>47125</v>
      </c>
      <c r="O25" s="57"/>
      <c r="P25" s="143" t="s">
        <v>61</v>
      </c>
      <c r="Q25" s="57">
        <f>Q24+U24</f>
        <v>120</v>
      </c>
      <c r="R25" s="28">
        <f>VLOOKUP(Q25,$Y$24:$AD$35,6)</f>
        <v>1</v>
      </c>
      <c r="S25" s="43">
        <f>VLOOKUP(R25,$X$24:$AC$35,5)</f>
        <v>51000</v>
      </c>
      <c r="T25" s="62">
        <f>VLOOKUP(R25+1,$X$24:$Y$35,2)-Q25</f>
        <v>31</v>
      </c>
      <c r="U25" s="45">
        <f>X9</f>
        <v>40</v>
      </c>
      <c r="V25" s="56" t="s">
        <v>62</v>
      </c>
      <c r="X25" s="31">
        <v>2</v>
      </c>
      <c r="Y25" s="31">
        <v>151</v>
      </c>
      <c r="Z25" s="31">
        <v>300</v>
      </c>
      <c r="AA25" s="63">
        <v>55000</v>
      </c>
      <c r="AB25" s="63">
        <v>56000</v>
      </c>
      <c r="AC25" s="63">
        <v>57000</v>
      </c>
      <c r="AD25" s="64">
        <v>2</v>
      </c>
      <c r="AE25" s="65">
        <f t="shared" ref="AE25:AE35" si="1">IF(AE24=1,0,IF($N$46&lt;AC25,1,0))</f>
        <v>0</v>
      </c>
      <c r="AF25" s="64">
        <v>2</v>
      </c>
      <c r="AL25" s="1">
        <v>2</v>
      </c>
      <c r="AM25" s="85" t="s">
        <v>32</v>
      </c>
      <c r="AN25" s="1">
        <v>2</v>
      </c>
    </row>
    <row r="26" spans="1:59" ht="19.5" customHeight="1" thickBot="1">
      <c r="A26" s="46"/>
      <c r="B26" s="54">
        <f>D25</f>
        <v>1</v>
      </c>
      <c r="C26" s="55">
        <f>IF(K26="Yes",1,0)</f>
        <v>0</v>
      </c>
      <c r="D26" s="56">
        <f>IF(C26+B26&gt;10,10,C26+B26)</f>
        <v>1</v>
      </c>
      <c r="J26" s="57" t="s">
        <v>24</v>
      </c>
      <c r="K26" s="58" t="s">
        <v>58</v>
      </c>
      <c r="L26" s="59">
        <f>IF(L25=31,31,L25+1)</f>
        <v>4</v>
      </c>
      <c r="M26" s="60" t="str">
        <f t="shared" si="0"/>
        <v>BA</v>
      </c>
      <c r="N26" s="67">
        <f>INDEX(CL51:CU81,L26,D26)</f>
        <v>49316</v>
      </c>
      <c r="O26" s="57"/>
      <c r="P26" s="143" t="s">
        <v>63</v>
      </c>
      <c r="Q26" s="57">
        <f>Q25+U25</f>
        <v>160</v>
      </c>
      <c r="R26" s="28">
        <f>VLOOKUP(Q26,$Y$24:$AD$35,6)</f>
        <v>2</v>
      </c>
      <c r="S26" s="43">
        <f>VLOOKUP(R26,$X$24:$AC$35,6)</f>
        <v>57000</v>
      </c>
      <c r="T26" s="62">
        <f>VLOOKUP(R26+1,$X$24:$Y$35,2)-Q26</f>
        <v>141</v>
      </c>
      <c r="U26" s="45">
        <f>X12</f>
        <v>40</v>
      </c>
      <c r="V26" s="56" t="s">
        <v>64</v>
      </c>
      <c r="X26" s="31">
        <v>3</v>
      </c>
      <c r="Y26" s="31">
        <v>301</v>
      </c>
      <c r="Z26" s="31">
        <v>450</v>
      </c>
      <c r="AA26" s="63">
        <v>60000</v>
      </c>
      <c r="AB26" s="63">
        <v>61000</v>
      </c>
      <c r="AC26" s="63">
        <v>62000</v>
      </c>
      <c r="AD26" s="64">
        <v>3</v>
      </c>
      <c r="AE26" s="65">
        <f t="shared" si="1"/>
        <v>1</v>
      </c>
      <c r="AF26" s="64">
        <v>3</v>
      </c>
      <c r="AL26" s="1">
        <v>3</v>
      </c>
      <c r="AM26" s="85" t="s">
        <v>87</v>
      </c>
      <c r="AN26" s="1">
        <v>3</v>
      </c>
    </row>
    <row r="27" spans="1:59" ht="19.5" customHeight="1">
      <c r="N27" s="68">
        <f>SUM(N24:N26)</f>
        <v>141396</v>
      </c>
      <c r="V27" s="46"/>
      <c r="X27" s="31">
        <v>4</v>
      </c>
      <c r="Y27" s="31">
        <v>451</v>
      </c>
      <c r="Z27" s="31">
        <v>600</v>
      </c>
      <c r="AA27" s="63">
        <v>65000</v>
      </c>
      <c r="AB27" s="63">
        <v>66000</v>
      </c>
      <c r="AC27" s="63">
        <v>67000</v>
      </c>
      <c r="AD27" s="64">
        <v>4</v>
      </c>
      <c r="AE27" s="65">
        <f t="shared" si="1"/>
        <v>0</v>
      </c>
      <c r="AF27" s="64">
        <v>4</v>
      </c>
      <c r="AL27" s="1">
        <v>4</v>
      </c>
      <c r="AM27" s="85" t="s">
        <v>88</v>
      </c>
      <c r="AN27" s="1">
        <v>4</v>
      </c>
    </row>
    <row r="28" spans="1:59" ht="19.5" customHeight="1">
      <c r="N28" s="68"/>
      <c r="R28" s="166" t="s">
        <v>65</v>
      </c>
      <c r="S28" s="166"/>
      <c r="T28" s="69"/>
      <c r="V28" s="46"/>
      <c r="X28" s="31">
        <v>5</v>
      </c>
      <c r="Y28" s="31">
        <v>601</v>
      </c>
      <c r="Z28" s="31">
        <v>750</v>
      </c>
      <c r="AA28" s="63">
        <v>70000</v>
      </c>
      <c r="AB28" s="63">
        <v>71000</v>
      </c>
      <c r="AC28" s="63">
        <v>72000</v>
      </c>
      <c r="AD28" s="64">
        <v>5</v>
      </c>
      <c r="AE28" s="65">
        <f t="shared" si="1"/>
        <v>1</v>
      </c>
      <c r="AF28" s="64">
        <v>5</v>
      </c>
      <c r="AL28" s="1">
        <v>5</v>
      </c>
      <c r="AM28" s="85" t="s">
        <v>89</v>
      </c>
      <c r="AN28" s="1">
        <v>5</v>
      </c>
    </row>
    <row r="29" spans="1:59" ht="19.5" customHeight="1">
      <c r="N29" s="68"/>
      <c r="R29" s="166"/>
      <c r="S29" s="166"/>
      <c r="T29" s="69"/>
      <c r="V29" s="46"/>
      <c r="X29" s="31">
        <v>6</v>
      </c>
      <c r="Y29" s="31">
        <v>751</v>
      </c>
      <c r="Z29" s="31">
        <v>900</v>
      </c>
      <c r="AA29" s="63">
        <v>75000</v>
      </c>
      <c r="AB29" s="63">
        <v>76000</v>
      </c>
      <c r="AC29" s="63">
        <v>77000</v>
      </c>
      <c r="AD29" s="64">
        <v>6</v>
      </c>
      <c r="AE29" s="65">
        <f t="shared" si="1"/>
        <v>0</v>
      </c>
      <c r="AF29" s="64">
        <v>6</v>
      </c>
      <c r="AL29" s="1">
        <v>6</v>
      </c>
      <c r="AM29" s="85" t="s">
        <v>90</v>
      </c>
      <c r="AN29" s="1">
        <v>6</v>
      </c>
    </row>
    <row r="30" spans="1:59" ht="19.5" customHeight="1">
      <c r="M30" s="70"/>
      <c r="N30" s="71" t="s">
        <v>44</v>
      </c>
      <c r="O30" s="15"/>
      <c r="P30" s="72" t="s">
        <v>66</v>
      </c>
      <c r="Q30" s="41"/>
      <c r="R30" s="73" t="s">
        <v>67</v>
      </c>
      <c r="S30" s="74" t="s">
        <v>68</v>
      </c>
      <c r="X30" s="31">
        <v>7</v>
      </c>
      <c r="Y30" s="31">
        <v>901</v>
      </c>
      <c r="Z30" s="31">
        <v>1050</v>
      </c>
      <c r="AA30" s="63">
        <v>80000</v>
      </c>
      <c r="AB30" s="63">
        <v>81000</v>
      </c>
      <c r="AC30" s="63">
        <v>82000</v>
      </c>
      <c r="AD30" s="64">
        <v>7</v>
      </c>
      <c r="AE30" s="65">
        <f t="shared" si="1"/>
        <v>1</v>
      </c>
      <c r="AF30" s="64">
        <v>7</v>
      </c>
      <c r="AL30" s="1">
        <v>7</v>
      </c>
      <c r="AM30" s="85" t="s">
        <v>91</v>
      </c>
      <c r="AN30" s="1">
        <v>7</v>
      </c>
    </row>
    <row r="31" spans="1:59" ht="19.5" customHeight="1">
      <c r="M31" s="70" t="s">
        <v>18</v>
      </c>
      <c r="N31" s="61">
        <f>N24</f>
        <v>44955</v>
      </c>
      <c r="O31" s="15"/>
      <c r="P31" s="61">
        <f>S24</f>
        <v>50000</v>
      </c>
      <c r="Q31" s="75">
        <f>IF(P31&gt;N31,1,0)</f>
        <v>1</v>
      </c>
      <c r="R31" s="76">
        <f>MAX(N31,P31)</f>
        <v>50000</v>
      </c>
      <c r="S31" s="61">
        <f>IFERROR(R31-$N$19,"")</f>
        <v>7195</v>
      </c>
      <c r="T31" s="156"/>
      <c r="X31" s="31">
        <v>8</v>
      </c>
      <c r="Y31" s="31">
        <v>1051</v>
      </c>
      <c r="Z31" s="31">
        <v>1200</v>
      </c>
      <c r="AA31" s="63">
        <v>85000</v>
      </c>
      <c r="AB31" s="63">
        <v>86000</v>
      </c>
      <c r="AC31" s="63">
        <v>87000</v>
      </c>
      <c r="AD31" s="64">
        <v>8</v>
      </c>
      <c r="AE31" s="65">
        <f t="shared" si="1"/>
        <v>0</v>
      </c>
      <c r="AF31" s="64">
        <v>8</v>
      </c>
      <c r="AL31" s="1">
        <v>8</v>
      </c>
      <c r="AM31" s="85" t="s">
        <v>92</v>
      </c>
      <c r="AN31" s="1">
        <v>8</v>
      </c>
    </row>
    <row r="32" spans="1:59" ht="19.5" customHeight="1">
      <c r="L32" s="15"/>
      <c r="M32" s="70" t="s">
        <v>21</v>
      </c>
      <c r="N32" s="61">
        <f>N25</f>
        <v>47125</v>
      </c>
      <c r="O32" s="15"/>
      <c r="P32" s="61">
        <f>S25</f>
        <v>51000</v>
      </c>
      <c r="Q32" s="75">
        <f>IF(P32&gt;N32,1,0)</f>
        <v>1</v>
      </c>
      <c r="R32" s="76">
        <f>IF(R31=P31,P32,MAX(N32,P32))</f>
        <v>51000</v>
      </c>
      <c r="S32" s="61">
        <f>R32-R31</f>
        <v>1000</v>
      </c>
      <c r="T32" s="156"/>
      <c r="U32" s="161" t="str">
        <f>IF(OR(R24=12,R25=12,R26=12,R41=12),"You qualify for the 403(b) matching benefit.","")</f>
        <v/>
      </c>
      <c r="V32" s="161"/>
      <c r="X32" s="31">
        <v>9</v>
      </c>
      <c r="Y32" s="31">
        <v>1201</v>
      </c>
      <c r="Z32" s="31">
        <v>1350</v>
      </c>
      <c r="AA32" s="63">
        <v>90000</v>
      </c>
      <c r="AB32" s="63">
        <v>91000</v>
      </c>
      <c r="AC32" s="63">
        <v>92000</v>
      </c>
      <c r="AD32" s="64">
        <v>9</v>
      </c>
      <c r="AE32" s="65">
        <f t="shared" si="1"/>
        <v>1</v>
      </c>
      <c r="AF32" s="64">
        <v>9</v>
      </c>
      <c r="AL32" s="1">
        <v>9</v>
      </c>
      <c r="AM32" s="85" t="s">
        <v>93</v>
      </c>
      <c r="AN32" s="1">
        <v>9</v>
      </c>
    </row>
    <row r="33" spans="1:99" ht="19.5" customHeight="1" thickBot="1">
      <c r="A33" s="46"/>
      <c r="B33" s="46"/>
      <c r="C33" s="46"/>
      <c r="D33" s="46"/>
      <c r="K33" s="15"/>
      <c r="L33" s="15"/>
      <c r="M33" s="70" t="s">
        <v>24</v>
      </c>
      <c r="N33" s="77">
        <f>N26</f>
        <v>49316</v>
      </c>
      <c r="O33" s="15"/>
      <c r="P33" s="77">
        <f>S26</f>
        <v>57000</v>
      </c>
      <c r="Q33" s="75">
        <f>IF(P33&gt;N33,1,0)</f>
        <v>1</v>
      </c>
      <c r="R33" s="78">
        <f>IF(R32=P32,P33,MAX(N33,P33))</f>
        <v>57000</v>
      </c>
      <c r="S33" s="61">
        <f>R33-R32</f>
        <v>6000</v>
      </c>
      <c r="T33" s="156"/>
      <c r="U33" s="161"/>
      <c r="V33" s="161"/>
      <c r="X33" s="31">
        <v>10</v>
      </c>
      <c r="Y33" s="31">
        <v>1351</v>
      </c>
      <c r="Z33" s="31">
        <v>1500</v>
      </c>
      <c r="AA33" s="63">
        <v>95000</v>
      </c>
      <c r="AB33" s="63">
        <v>96000</v>
      </c>
      <c r="AC33" s="63">
        <v>97000</v>
      </c>
      <c r="AD33" s="64">
        <v>10</v>
      </c>
      <c r="AE33" s="65">
        <f t="shared" si="1"/>
        <v>0</v>
      </c>
      <c r="AF33" s="64">
        <v>10</v>
      </c>
      <c r="AL33" s="1">
        <v>10</v>
      </c>
      <c r="AM33" s="85" t="s">
        <v>94</v>
      </c>
      <c r="AN33" s="1">
        <v>10</v>
      </c>
    </row>
    <row r="34" spans="1:99" ht="19.5" customHeight="1" thickTop="1" thickBot="1">
      <c r="A34" s="46"/>
      <c r="B34" s="46"/>
      <c r="C34" s="46"/>
      <c r="D34" s="46"/>
      <c r="K34" s="15"/>
      <c r="L34" s="15"/>
      <c r="M34" s="15"/>
      <c r="N34" s="61">
        <f>SUM(N31:N33)</f>
        <v>141396</v>
      </c>
      <c r="O34" s="15"/>
      <c r="P34" s="61">
        <f>SUM(P31:P33)</f>
        <v>158000</v>
      </c>
      <c r="Q34" s="75">
        <f>SUM(Q31:Q33)</f>
        <v>3</v>
      </c>
      <c r="R34" s="77">
        <f>SUM(R31:R33)</f>
        <v>158000</v>
      </c>
      <c r="S34" s="15"/>
      <c r="X34" s="31">
        <v>11</v>
      </c>
      <c r="Y34" s="31">
        <v>1501</v>
      </c>
      <c r="Z34" s="31">
        <v>1650</v>
      </c>
      <c r="AA34" s="63">
        <v>100000</v>
      </c>
      <c r="AB34" s="63">
        <v>101000</v>
      </c>
      <c r="AC34" s="63">
        <v>102000</v>
      </c>
      <c r="AD34" s="64">
        <v>11</v>
      </c>
      <c r="AE34" s="65">
        <f t="shared" si="1"/>
        <v>1</v>
      </c>
      <c r="AF34" s="64">
        <v>11</v>
      </c>
    </row>
    <row r="35" spans="1:99" ht="19.5" customHeight="1" thickTop="1">
      <c r="A35" s="46"/>
      <c r="B35" s="46"/>
      <c r="C35" s="46"/>
      <c r="D35" s="46"/>
      <c r="K35" s="15"/>
      <c r="L35" s="15"/>
      <c r="O35" s="15"/>
      <c r="P35" s="15"/>
      <c r="Q35" s="28"/>
      <c r="T35" s="41"/>
      <c r="X35" s="31">
        <v>12</v>
      </c>
      <c r="Y35" s="31">
        <v>1651</v>
      </c>
      <c r="Z35" s="31">
        <v>1800</v>
      </c>
      <c r="AA35" s="63">
        <v>105000</v>
      </c>
      <c r="AB35" s="63">
        <v>106000</v>
      </c>
      <c r="AC35" s="63">
        <v>107000</v>
      </c>
      <c r="AD35" s="64">
        <v>12</v>
      </c>
      <c r="AE35" s="65">
        <f t="shared" si="1"/>
        <v>0</v>
      </c>
      <c r="AF35" s="64">
        <v>12</v>
      </c>
    </row>
    <row r="36" spans="1:99" ht="19.5" customHeight="1">
      <c r="K36" s="15"/>
      <c r="L36" s="167" t="s">
        <v>69</v>
      </c>
      <c r="M36" s="167"/>
      <c r="N36" s="167"/>
      <c r="O36" s="168" t="str">
        <f>IF(Q34&gt;=1,"You will be eligible to switch to the new model or choose to remain on the old model.", "Scroll down to see how you'll move to the new model!")</f>
        <v>You will be eligible to switch to the new model or choose to remain on the old model.</v>
      </c>
      <c r="P36" s="168"/>
      <c r="Q36" s="168"/>
      <c r="R36" s="168"/>
      <c r="S36" s="168"/>
      <c r="T36" s="168"/>
      <c r="U36" s="168"/>
      <c r="V36" s="168"/>
    </row>
    <row r="37" spans="1:99" ht="19.5" customHeight="1">
      <c r="K37" s="15"/>
      <c r="L37" s="167"/>
      <c r="M37" s="167"/>
      <c r="N37" s="167"/>
      <c r="O37" s="168"/>
      <c r="P37" s="168"/>
      <c r="Q37" s="168"/>
      <c r="R37" s="168"/>
      <c r="S37" s="168"/>
      <c r="T37" s="168"/>
      <c r="U37" s="168"/>
      <c r="V37" s="168"/>
    </row>
    <row r="38" spans="1:99" ht="19.5" customHeight="1">
      <c r="K38" s="15"/>
      <c r="M38" s="80"/>
      <c r="N38" s="80"/>
      <c r="O38" s="157" t="s">
        <v>99</v>
      </c>
      <c r="P38" s="157"/>
      <c r="Q38" s="157"/>
      <c r="R38" s="157"/>
      <c r="S38" s="157"/>
      <c r="T38" s="157"/>
      <c r="U38" s="157"/>
      <c r="V38" s="157"/>
      <c r="W38" s="80"/>
    </row>
    <row r="39" spans="1:99" ht="19.5" customHeight="1">
      <c r="K39" s="15"/>
      <c r="L39" s="80"/>
      <c r="M39" s="80"/>
      <c r="N39" s="80"/>
      <c r="O39" s="86"/>
      <c r="P39" s="86"/>
      <c r="Q39" s="86"/>
      <c r="R39" s="86"/>
      <c r="S39" s="86"/>
      <c r="T39" s="86"/>
      <c r="U39" s="80"/>
      <c r="V39" s="80"/>
      <c r="W39" s="80"/>
    </row>
    <row r="40" spans="1:99" ht="19.5" customHeight="1">
      <c r="K40" s="15"/>
      <c r="L40" s="80"/>
      <c r="M40" s="80"/>
      <c r="N40" s="80"/>
      <c r="O40" s="146" t="s">
        <v>70</v>
      </c>
      <c r="P40" s="147"/>
      <c r="Q40" s="81" t="s">
        <v>17</v>
      </c>
      <c r="R40" s="81" t="s">
        <v>52</v>
      </c>
      <c r="S40" s="81" t="s">
        <v>53</v>
      </c>
      <c r="T40" s="50"/>
      <c r="U40" s="80"/>
      <c r="V40" s="80"/>
      <c r="W40" s="80"/>
    </row>
    <row r="41" spans="1:99" ht="19.5" customHeight="1">
      <c r="K41" s="15"/>
      <c r="L41" s="79"/>
      <c r="M41" s="144"/>
      <c r="N41" s="144"/>
      <c r="O41" s="82" t="s">
        <v>71</v>
      </c>
      <c r="P41" s="83" t="s">
        <v>72</v>
      </c>
      <c r="Q41" s="83">
        <f>Q26+U26</f>
        <v>200</v>
      </c>
      <c r="R41" s="59">
        <f>VLOOKUP(Q41,$Y$24:$AD$35,6)</f>
        <v>2</v>
      </c>
      <c r="S41" s="148">
        <f>VLOOKUP(R41,$X$24:$AC$35,6)</f>
        <v>57000</v>
      </c>
      <c r="T41" s="142" t="s">
        <v>73</v>
      </c>
      <c r="U41" s="145"/>
      <c r="V41" s="145"/>
    </row>
    <row r="42" spans="1:99" ht="19.5" customHeight="1">
      <c r="K42" s="176" t="s">
        <v>74</v>
      </c>
      <c r="L42" s="176"/>
      <c r="M42" s="176"/>
      <c r="N42" s="176"/>
      <c r="O42" s="176"/>
      <c r="P42" s="176"/>
      <c r="Q42" s="176"/>
      <c r="R42" s="176"/>
      <c r="S42" s="176"/>
      <c r="T42" s="176"/>
      <c r="U42" s="176"/>
      <c r="V42" s="176"/>
      <c r="W42" s="87"/>
    </row>
    <row r="43" spans="1:99" ht="19.5" customHeight="1">
      <c r="K43" s="175" t="s">
        <v>75</v>
      </c>
      <c r="L43" s="175"/>
      <c r="M43" s="175"/>
      <c r="N43" s="175"/>
      <c r="O43" s="175"/>
      <c r="P43" s="175"/>
      <c r="Q43" s="175"/>
      <c r="R43" s="175"/>
      <c r="S43" s="177" t="s">
        <v>76</v>
      </c>
      <c r="T43" s="177"/>
      <c r="U43" s="177"/>
      <c r="V43" s="177"/>
      <c r="W43" s="80"/>
      <c r="AB43" s="171"/>
    </row>
    <row r="44" spans="1:99" ht="18">
      <c r="K44" s="175"/>
      <c r="L44" s="175"/>
      <c r="M44" s="175"/>
      <c r="N44" s="175"/>
      <c r="O44" s="175"/>
      <c r="P44" s="175"/>
      <c r="Q44" s="175"/>
      <c r="R44" s="175"/>
      <c r="S44" s="88" t="s">
        <v>57</v>
      </c>
      <c r="T44" s="169" t="s">
        <v>46</v>
      </c>
      <c r="U44" s="169"/>
      <c r="V44" s="89" t="s">
        <v>77</v>
      </c>
      <c r="W44" s="80"/>
      <c r="AB44" s="171"/>
    </row>
    <row r="45" spans="1:99" ht="18.75" customHeight="1">
      <c r="K45" s="175"/>
      <c r="L45" s="175"/>
      <c r="M45" s="175"/>
      <c r="N45" s="175"/>
      <c r="O45" s="175"/>
      <c r="P45" s="175"/>
      <c r="Q45" s="175"/>
      <c r="R45" s="175"/>
      <c r="S45" s="31">
        <v>1</v>
      </c>
      <c r="T45" s="31">
        <v>0</v>
      </c>
      <c r="U45" s="31">
        <v>150</v>
      </c>
      <c r="V45" s="63">
        <v>52000</v>
      </c>
      <c r="W45" s="80"/>
      <c r="AB45" s="64">
        <v>1</v>
      </c>
      <c r="AC45" s="65">
        <f>IF($N$46&lt;V45,1,0)</f>
        <v>1</v>
      </c>
      <c r="AD45" s="64">
        <v>1</v>
      </c>
    </row>
    <row r="46" spans="1:99" ht="18.75" customHeight="1">
      <c r="K46" s="15"/>
      <c r="M46" s="90" t="s">
        <v>78</v>
      </c>
      <c r="N46" s="91">
        <f>N33</f>
        <v>49316</v>
      </c>
      <c r="Q46" s="92"/>
      <c r="R46" s="84"/>
      <c r="S46" s="31">
        <v>2</v>
      </c>
      <c r="T46" s="31">
        <v>151</v>
      </c>
      <c r="U46" s="31">
        <v>300</v>
      </c>
      <c r="V46" s="63">
        <v>57000</v>
      </c>
      <c r="W46" s="86"/>
      <c r="AB46" s="64">
        <v>2</v>
      </c>
      <c r="AC46" s="65">
        <f t="shared" ref="AC46:AC56" si="2">IF(AC45=1,0,IF($N$46&lt;V46,1,0))</f>
        <v>0</v>
      </c>
      <c r="AD46" s="64">
        <v>2</v>
      </c>
    </row>
    <row r="47" spans="1:99" ht="18.75" customHeight="1">
      <c r="K47" s="15"/>
      <c r="M47" s="172" t="s">
        <v>52</v>
      </c>
      <c r="N47" s="172" t="s">
        <v>79</v>
      </c>
      <c r="P47" s="172" t="s">
        <v>80</v>
      </c>
      <c r="Q47" s="172" t="s">
        <v>81</v>
      </c>
      <c r="S47" s="31">
        <v>3</v>
      </c>
      <c r="T47" s="31">
        <v>301</v>
      </c>
      <c r="U47" s="31">
        <v>450</v>
      </c>
      <c r="V47" s="63">
        <v>62000</v>
      </c>
      <c r="W47" s="86"/>
      <c r="AB47" s="64">
        <v>3</v>
      </c>
      <c r="AC47" s="65">
        <f t="shared" si="2"/>
        <v>1</v>
      </c>
      <c r="AD47" s="64">
        <v>3</v>
      </c>
      <c r="AZ47" s="93"/>
      <c r="BA47" s="94" t="s">
        <v>82</v>
      </c>
      <c r="BB47" s="94"/>
      <c r="BC47" s="94"/>
      <c r="BD47" s="94"/>
      <c r="BE47" s="94"/>
      <c r="BF47" s="94"/>
      <c r="BG47" s="94"/>
      <c r="BH47" s="94"/>
      <c r="BI47" s="94"/>
      <c r="BJ47" s="94"/>
      <c r="BK47" s="93"/>
      <c r="BL47" s="93"/>
      <c r="BM47" s="93"/>
      <c r="BN47" s="95" t="s">
        <v>83</v>
      </c>
      <c r="BO47" s="95"/>
      <c r="BP47" s="95"/>
      <c r="BQ47" s="95"/>
      <c r="BR47" s="95"/>
      <c r="BS47" s="95"/>
      <c r="BT47" s="95"/>
      <c r="BU47" s="95"/>
      <c r="BV47" s="95"/>
      <c r="BW47" s="95"/>
      <c r="BX47" s="93"/>
      <c r="BY47" s="93"/>
      <c r="BZ47" s="96" t="s">
        <v>84</v>
      </c>
      <c r="CA47" s="96"/>
      <c r="CB47" s="96"/>
      <c r="CC47" s="96"/>
      <c r="CD47" s="96"/>
      <c r="CE47" s="96"/>
      <c r="CF47" s="96"/>
      <c r="CG47" s="96"/>
      <c r="CH47" s="96"/>
      <c r="CI47" s="96"/>
      <c r="CJ47" s="93"/>
      <c r="CK47" s="93"/>
      <c r="CL47" s="97" t="s">
        <v>85</v>
      </c>
      <c r="CM47" s="97"/>
      <c r="CN47" s="97"/>
      <c r="CO47" s="97"/>
      <c r="CP47" s="97"/>
      <c r="CQ47" s="97"/>
      <c r="CR47" s="97"/>
      <c r="CS47" s="97"/>
      <c r="CT47" s="97"/>
      <c r="CU47" s="97"/>
    </row>
    <row r="48" spans="1:99" ht="18.75" customHeight="1">
      <c r="K48" s="15"/>
      <c r="M48" s="172"/>
      <c r="N48" s="172"/>
      <c r="P48" s="172"/>
      <c r="Q48" s="172"/>
      <c r="S48" s="31">
        <v>4</v>
      </c>
      <c r="T48" s="31">
        <v>451</v>
      </c>
      <c r="U48" s="31">
        <v>600</v>
      </c>
      <c r="V48" s="63">
        <v>67000</v>
      </c>
      <c r="W48" s="86"/>
      <c r="AB48" s="64">
        <v>4</v>
      </c>
      <c r="AC48" s="65">
        <f t="shared" si="2"/>
        <v>0</v>
      </c>
      <c r="AD48" s="64">
        <v>4</v>
      </c>
      <c r="AZ48" s="93"/>
      <c r="BA48" s="93"/>
      <c r="BB48" s="93"/>
      <c r="BC48" s="93"/>
      <c r="BD48" s="93"/>
      <c r="BE48" s="93"/>
      <c r="BF48" s="93"/>
      <c r="BG48" s="93"/>
      <c r="BH48" s="93"/>
      <c r="BI48" s="93"/>
      <c r="BJ48" s="93"/>
      <c r="BK48" s="93"/>
      <c r="BL48" s="93"/>
      <c r="BM48" s="98">
        <v>5.0000000000000001E-3</v>
      </c>
      <c r="BN48" s="99"/>
      <c r="BO48" s="93"/>
      <c r="BP48" s="93"/>
      <c r="BQ48" s="93"/>
      <c r="BR48" s="93"/>
      <c r="BS48" s="93"/>
      <c r="BT48" s="93"/>
      <c r="BU48" s="93"/>
      <c r="BV48" s="93"/>
      <c r="BW48" s="93"/>
      <c r="BX48" s="93"/>
      <c r="BY48" s="98">
        <v>5.0000000000000001E-3</v>
      </c>
      <c r="BZ48" s="99"/>
      <c r="CA48" s="93"/>
      <c r="CB48" s="93"/>
      <c r="CC48" s="93"/>
      <c r="CD48" s="93"/>
      <c r="CE48" s="93"/>
      <c r="CF48" s="93"/>
      <c r="CG48" s="93"/>
      <c r="CH48" s="93"/>
      <c r="CI48" s="93"/>
      <c r="CJ48" s="93"/>
      <c r="CK48" s="98">
        <v>5.0000000000000001E-3</v>
      </c>
      <c r="CL48" s="99"/>
      <c r="CM48" s="93"/>
      <c r="CN48" s="93"/>
      <c r="CO48" s="93"/>
      <c r="CP48" s="93"/>
      <c r="CQ48" s="93"/>
      <c r="CR48" s="93"/>
      <c r="CS48" s="93"/>
      <c r="CT48" s="93"/>
      <c r="CU48" s="93"/>
    </row>
    <row r="49" spans="1:99" s="86" customFormat="1" ht="18.75" customHeight="1">
      <c r="K49" s="15"/>
      <c r="M49" s="83">
        <f>VLOOKUP(1,AE24:AF35,2,FALSE)</f>
        <v>1</v>
      </c>
      <c r="N49" s="91">
        <f>VLOOKUP(M49,X24:AC35,6)</f>
        <v>52000</v>
      </c>
      <c r="P49" s="91">
        <f>N49-N46</f>
        <v>2684</v>
      </c>
      <c r="Q49" s="59">
        <f>VLOOKUP(M49,X24:Y35,2)</f>
        <v>0</v>
      </c>
      <c r="S49" s="31">
        <v>5</v>
      </c>
      <c r="T49" s="31">
        <v>601</v>
      </c>
      <c r="U49" s="31">
        <v>750</v>
      </c>
      <c r="V49" s="63">
        <v>72000</v>
      </c>
      <c r="AB49" s="64">
        <v>5</v>
      </c>
      <c r="AC49" s="65">
        <f t="shared" si="2"/>
        <v>1</v>
      </c>
      <c r="AD49" s="64">
        <v>5</v>
      </c>
      <c r="AZ49" s="100"/>
      <c r="BA49" s="100">
        <v>1</v>
      </c>
      <c r="BB49" s="100">
        <v>2</v>
      </c>
      <c r="BC49" s="100">
        <v>3</v>
      </c>
      <c r="BD49" s="100">
        <v>4</v>
      </c>
      <c r="BE49" s="100">
        <v>5</v>
      </c>
      <c r="BF49" s="100">
        <v>6</v>
      </c>
      <c r="BG49" s="100">
        <v>7</v>
      </c>
      <c r="BH49" s="100">
        <v>8</v>
      </c>
      <c r="BI49" s="100">
        <v>9</v>
      </c>
      <c r="BJ49" s="100">
        <v>10</v>
      </c>
      <c r="BK49" s="93"/>
      <c r="BL49" s="93"/>
      <c r="BM49" s="101">
        <f>ROUND(BA51*(1+BM48),0)</f>
        <v>43019</v>
      </c>
      <c r="BN49" s="100">
        <v>1</v>
      </c>
      <c r="BO49" s="100">
        <v>2</v>
      </c>
      <c r="BP49" s="100">
        <v>3</v>
      </c>
      <c r="BQ49" s="100">
        <v>4</v>
      </c>
      <c r="BR49" s="100">
        <v>5</v>
      </c>
      <c r="BS49" s="100">
        <v>6</v>
      </c>
      <c r="BT49" s="100">
        <v>7</v>
      </c>
      <c r="BU49" s="100">
        <v>8</v>
      </c>
      <c r="BV49" s="100">
        <v>9</v>
      </c>
      <c r="BW49" s="100">
        <v>10</v>
      </c>
      <c r="BX49" s="93"/>
      <c r="BY49" s="101">
        <f>ROUND(BA51*(1+BY48)*(1+BM48),0)</f>
        <v>43234</v>
      </c>
      <c r="BZ49" s="100">
        <v>1</v>
      </c>
      <c r="CA49" s="100">
        <v>2</v>
      </c>
      <c r="CB49" s="100">
        <v>3</v>
      </c>
      <c r="CC49" s="100">
        <v>4</v>
      </c>
      <c r="CD49" s="100">
        <v>5</v>
      </c>
      <c r="CE49" s="100">
        <v>6</v>
      </c>
      <c r="CF49" s="100">
        <v>7</v>
      </c>
      <c r="CG49" s="100">
        <v>8</v>
      </c>
      <c r="CH49" s="100">
        <v>9</v>
      </c>
      <c r="CI49" s="100">
        <v>10</v>
      </c>
      <c r="CJ49" s="93"/>
      <c r="CK49" s="101">
        <f>ROUND(BA51*(1+CK48)*(1+BY48)*(1+BM48),0)</f>
        <v>43450</v>
      </c>
      <c r="CL49" s="100">
        <v>1</v>
      </c>
      <c r="CM49" s="100">
        <v>2</v>
      </c>
      <c r="CN49" s="100">
        <v>3</v>
      </c>
      <c r="CO49" s="100">
        <v>4</v>
      </c>
      <c r="CP49" s="100">
        <v>5</v>
      </c>
      <c r="CQ49" s="100">
        <v>6</v>
      </c>
      <c r="CR49" s="100">
        <v>7</v>
      </c>
      <c r="CS49" s="100">
        <v>8</v>
      </c>
      <c r="CT49" s="100">
        <v>9</v>
      </c>
      <c r="CU49" s="100">
        <v>10</v>
      </c>
    </row>
    <row r="50" spans="1:99" s="86" customFormat="1" ht="18.75" customHeight="1" thickBot="1">
      <c r="K50" s="15"/>
      <c r="M50" s="1"/>
      <c r="N50" s="1"/>
      <c r="P50" s="175" t="s">
        <v>98</v>
      </c>
      <c r="Q50" s="175"/>
      <c r="S50" s="31">
        <v>6</v>
      </c>
      <c r="T50" s="31">
        <v>751</v>
      </c>
      <c r="U50" s="31">
        <v>900</v>
      </c>
      <c r="V50" s="63">
        <v>77000</v>
      </c>
      <c r="AB50" s="64">
        <v>6</v>
      </c>
      <c r="AC50" s="65">
        <f t="shared" si="2"/>
        <v>0</v>
      </c>
      <c r="AD50" s="64">
        <v>6</v>
      </c>
      <c r="AZ50" s="102" t="s">
        <v>28</v>
      </c>
      <c r="BA50" s="102" t="s">
        <v>86</v>
      </c>
      <c r="BB50" s="102" t="s">
        <v>32</v>
      </c>
      <c r="BC50" s="103" t="s">
        <v>87</v>
      </c>
      <c r="BD50" s="103" t="s">
        <v>88</v>
      </c>
      <c r="BE50" s="102" t="s">
        <v>89</v>
      </c>
      <c r="BF50" s="102" t="s">
        <v>90</v>
      </c>
      <c r="BG50" s="102" t="s">
        <v>91</v>
      </c>
      <c r="BH50" s="102" t="s">
        <v>92</v>
      </c>
      <c r="BI50" s="102" t="s">
        <v>93</v>
      </c>
      <c r="BJ50" s="102" t="s">
        <v>94</v>
      </c>
      <c r="BK50" s="93"/>
      <c r="BL50" s="93"/>
      <c r="BM50" s="102" t="s">
        <v>28</v>
      </c>
      <c r="BN50" s="102" t="s">
        <v>86</v>
      </c>
      <c r="BO50" s="102" t="s">
        <v>32</v>
      </c>
      <c r="BP50" s="103" t="s">
        <v>87</v>
      </c>
      <c r="BQ50" s="103" t="s">
        <v>88</v>
      </c>
      <c r="BR50" s="102" t="s">
        <v>89</v>
      </c>
      <c r="BS50" s="102" t="s">
        <v>90</v>
      </c>
      <c r="BT50" s="102" t="s">
        <v>91</v>
      </c>
      <c r="BU50" s="102" t="s">
        <v>92</v>
      </c>
      <c r="BV50" s="102" t="s">
        <v>93</v>
      </c>
      <c r="BW50" s="102" t="s">
        <v>94</v>
      </c>
      <c r="BX50" s="93"/>
      <c r="BY50" s="102" t="s">
        <v>28</v>
      </c>
      <c r="BZ50" s="102" t="s">
        <v>86</v>
      </c>
      <c r="CA50" s="102" t="s">
        <v>32</v>
      </c>
      <c r="CB50" s="103" t="s">
        <v>87</v>
      </c>
      <c r="CC50" s="103" t="s">
        <v>88</v>
      </c>
      <c r="CD50" s="102" t="s">
        <v>89</v>
      </c>
      <c r="CE50" s="102" t="s">
        <v>90</v>
      </c>
      <c r="CF50" s="102" t="s">
        <v>91</v>
      </c>
      <c r="CG50" s="102" t="s">
        <v>92</v>
      </c>
      <c r="CH50" s="102" t="s">
        <v>93</v>
      </c>
      <c r="CI50" s="102" t="s">
        <v>94</v>
      </c>
      <c r="CJ50" s="93"/>
      <c r="CK50" s="102" t="s">
        <v>28</v>
      </c>
      <c r="CL50" s="102" t="s">
        <v>86</v>
      </c>
      <c r="CM50" s="102" t="s">
        <v>32</v>
      </c>
      <c r="CN50" s="103" t="s">
        <v>87</v>
      </c>
      <c r="CO50" s="103" t="s">
        <v>88</v>
      </c>
      <c r="CP50" s="102" t="s">
        <v>89</v>
      </c>
      <c r="CQ50" s="102" t="s">
        <v>90</v>
      </c>
      <c r="CR50" s="102" t="s">
        <v>91</v>
      </c>
      <c r="CS50" s="102" t="s">
        <v>92</v>
      </c>
      <c r="CT50" s="102" t="s">
        <v>93</v>
      </c>
      <c r="CU50" s="102" t="s">
        <v>94</v>
      </c>
    </row>
    <row r="51" spans="1:99" ht="18.75" customHeight="1">
      <c r="K51" s="15"/>
      <c r="L51" s="86"/>
      <c r="M51" s="173" t="s">
        <v>95</v>
      </c>
      <c r="N51" s="173"/>
      <c r="P51" s="175"/>
      <c r="Q51" s="175"/>
      <c r="S51" s="31">
        <v>7</v>
      </c>
      <c r="T51" s="31">
        <v>901</v>
      </c>
      <c r="U51" s="31">
        <v>1050</v>
      </c>
      <c r="V51" s="63">
        <v>82000</v>
      </c>
      <c r="W51" s="86"/>
      <c r="AB51" s="64">
        <v>7</v>
      </c>
      <c r="AC51" s="65">
        <f t="shared" si="2"/>
        <v>1</v>
      </c>
      <c r="AD51" s="64">
        <v>7</v>
      </c>
      <c r="AF51" s="1" t="s">
        <v>100</v>
      </c>
      <c r="AZ51" s="104">
        <v>1</v>
      </c>
      <c r="BA51" s="105">
        <v>42805</v>
      </c>
      <c r="BB51" s="105">
        <v>44731</v>
      </c>
      <c r="BC51" s="105">
        <v>46657</v>
      </c>
      <c r="BD51" s="105">
        <v>48583</v>
      </c>
      <c r="BE51" s="105">
        <v>50510</v>
      </c>
      <c r="BF51" s="105">
        <v>52437</v>
      </c>
      <c r="BG51" s="105">
        <v>54362</v>
      </c>
      <c r="BH51" s="105">
        <v>56288</v>
      </c>
      <c r="BI51" s="105">
        <v>58214</v>
      </c>
      <c r="BJ51" s="106">
        <v>60141</v>
      </c>
      <c r="BK51" s="107"/>
      <c r="BL51" s="108"/>
      <c r="BM51" s="104">
        <v>1</v>
      </c>
      <c r="BN51" s="105">
        <v>43019</v>
      </c>
      <c r="BO51" s="105">
        <v>44955</v>
      </c>
      <c r="BP51" s="105">
        <v>46891</v>
      </c>
      <c r="BQ51" s="105">
        <v>48827</v>
      </c>
      <c r="BR51" s="105">
        <v>50762</v>
      </c>
      <c r="BS51" s="105">
        <v>52698</v>
      </c>
      <c r="BT51" s="105">
        <v>54634</v>
      </c>
      <c r="BU51" s="105">
        <v>56570</v>
      </c>
      <c r="BV51" s="105">
        <v>58506</v>
      </c>
      <c r="BW51" s="105">
        <v>60442</v>
      </c>
      <c r="BX51" s="107"/>
      <c r="BY51" s="104">
        <v>1</v>
      </c>
      <c r="BZ51" s="105">
        <v>43234</v>
      </c>
      <c r="CA51" s="105">
        <v>45180</v>
      </c>
      <c r="CB51" s="105">
        <v>47125</v>
      </c>
      <c r="CC51" s="105">
        <v>49071</v>
      </c>
      <c r="CD51" s="105">
        <v>51016</v>
      </c>
      <c r="CE51" s="105">
        <v>52962</v>
      </c>
      <c r="CF51" s="105">
        <v>54907</v>
      </c>
      <c r="CG51" s="105">
        <v>56853</v>
      </c>
      <c r="CH51" s="105">
        <v>58798</v>
      </c>
      <c r="CI51" s="105">
        <v>60744</v>
      </c>
      <c r="CJ51" s="107"/>
      <c r="CK51" s="104">
        <v>1</v>
      </c>
      <c r="CL51" s="105">
        <v>43450</v>
      </c>
      <c r="CM51" s="105">
        <v>45405</v>
      </c>
      <c r="CN51" s="105">
        <v>47361</v>
      </c>
      <c r="CO51" s="105">
        <v>49316</v>
      </c>
      <c r="CP51" s="105">
        <v>51271</v>
      </c>
      <c r="CQ51" s="105">
        <v>53226</v>
      </c>
      <c r="CR51" s="105">
        <v>55182</v>
      </c>
      <c r="CS51" s="105">
        <v>57137</v>
      </c>
      <c r="CT51" s="105">
        <v>59092</v>
      </c>
      <c r="CU51" s="105">
        <v>61047</v>
      </c>
    </row>
    <row r="52" spans="1:99" ht="18.75" customHeight="1">
      <c r="K52" s="15"/>
      <c r="L52" s="86"/>
      <c r="M52" s="173"/>
      <c r="N52" s="173"/>
      <c r="P52" s="175"/>
      <c r="Q52" s="175"/>
      <c r="S52" s="31">
        <v>8</v>
      </c>
      <c r="T52" s="31">
        <v>1051</v>
      </c>
      <c r="U52" s="31">
        <v>1200</v>
      </c>
      <c r="V52" s="63">
        <v>87000</v>
      </c>
      <c r="W52" s="86"/>
      <c r="AB52" s="64">
        <v>8</v>
      </c>
      <c r="AC52" s="65">
        <f t="shared" si="2"/>
        <v>0</v>
      </c>
      <c r="AD52" s="64">
        <v>8</v>
      </c>
      <c r="AG52" s="15"/>
      <c r="AH52" s="15"/>
      <c r="AI52" s="15"/>
      <c r="AJ52" s="15"/>
      <c r="AK52" s="15"/>
      <c r="AL52" s="15"/>
      <c r="AM52" s="15"/>
      <c r="AN52" s="15"/>
      <c r="AO52" s="15"/>
      <c r="AP52" s="15"/>
      <c r="AQ52" s="15"/>
      <c r="AR52" s="15"/>
      <c r="AS52" s="15"/>
      <c r="AT52" s="15"/>
      <c r="AZ52" s="104">
        <v>2</v>
      </c>
      <c r="BA52" s="105">
        <v>44731</v>
      </c>
      <c r="BB52" s="105">
        <v>46657</v>
      </c>
      <c r="BC52" s="105">
        <v>48583</v>
      </c>
      <c r="BD52" s="105">
        <v>50510</v>
      </c>
      <c r="BE52" s="105">
        <v>52437</v>
      </c>
      <c r="BF52" s="105">
        <v>54362</v>
      </c>
      <c r="BG52" s="105">
        <v>56288</v>
      </c>
      <c r="BH52" s="105">
        <v>58214</v>
      </c>
      <c r="BI52" s="105">
        <v>60141</v>
      </c>
      <c r="BJ52" s="108">
        <v>62067</v>
      </c>
      <c r="BK52" s="107"/>
      <c r="BL52" s="108"/>
      <c r="BM52" s="104">
        <v>2</v>
      </c>
      <c r="BN52" s="105">
        <v>44955</v>
      </c>
      <c r="BO52" s="105">
        <v>46891</v>
      </c>
      <c r="BP52" s="105">
        <v>48827</v>
      </c>
      <c r="BQ52" s="105">
        <v>50762</v>
      </c>
      <c r="BR52" s="105">
        <v>52698</v>
      </c>
      <c r="BS52" s="105">
        <v>54634</v>
      </c>
      <c r="BT52" s="105">
        <v>56570</v>
      </c>
      <c r="BU52" s="105">
        <v>58506</v>
      </c>
      <c r="BV52" s="105">
        <v>60442</v>
      </c>
      <c r="BW52" s="105">
        <v>62378</v>
      </c>
      <c r="BX52" s="107"/>
      <c r="BY52" s="104">
        <v>2</v>
      </c>
      <c r="BZ52" s="105">
        <v>45180</v>
      </c>
      <c r="CA52" s="105">
        <v>47125</v>
      </c>
      <c r="CB52" s="105">
        <v>49071</v>
      </c>
      <c r="CC52" s="105">
        <v>51016</v>
      </c>
      <c r="CD52" s="105">
        <v>52962</v>
      </c>
      <c r="CE52" s="105">
        <v>54907</v>
      </c>
      <c r="CF52" s="105">
        <v>56853</v>
      </c>
      <c r="CG52" s="105">
        <v>58798</v>
      </c>
      <c r="CH52" s="105">
        <v>60744</v>
      </c>
      <c r="CI52" s="105">
        <v>62689</v>
      </c>
      <c r="CJ52" s="107"/>
      <c r="CK52" s="104">
        <v>2</v>
      </c>
      <c r="CL52" s="105">
        <v>45405</v>
      </c>
      <c r="CM52" s="105">
        <v>47361</v>
      </c>
      <c r="CN52" s="105">
        <v>49316</v>
      </c>
      <c r="CO52" s="105">
        <v>51271</v>
      </c>
      <c r="CP52" s="105">
        <v>53226</v>
      </c>
      <c r="CQ52" s="105">
        <v>55182</v>
      </c>
      <c r="CR52" s="105">
        <v>57137</v>
      </c>
      <c r="CS52" s="105">
        <v>59092</v>
      </c>
      <c r="CT52" s="105">
        <v>61047</v>
      </c>
      <c r="CU52" s="105">
        <v>63003</v>
      </c>
    </row>
    <row r="53" spans="1:99" ht="18.75" customHeight="1">
      <c r="K53" s="15"/>
      <c r="L53" s="109"/>
      <c r="P53" s="175"/>
      <c r="Q53" s="175"/>
      <c r="S53" s="31">
        <v>9</v>
      </c>
      <c r="T53" s="31">
        <v>1201</v>
      </c>
      <c r="U53" s="31">
        <v>1350</v>
      </c>
      <c r="V53" s="63">
        <v>92000</v>
      </c>
      <c r="W53" s="86"/>
      <c r="AB53" s="64">
        <v>9</v>
      </c>
      <c r="AC53" s="65">
        <f t="shared" si="2"/>
        <v>1</v>
      </c>
      <c r="AD53" s="64">
        <v>9</v>
      </c>
      <c r="AZ53" s="104">
        <v>3</v>
      </c>
      <c r="BA53" s="105">
        <v>46657</v>
      </c>
      <c r="BB53" s="105">
        <v>48583</v>
      </c>
      <c r="BC53" s="105">
        <v>50510</v>
      </c>
      <c r="BD53" s="105">
        <v>52437</v>
      </c>
      <c r="BE53" s="105">
        <v>54362</v>
      </c>
      <c r="BF53" s="105">
        <v>56288</v>
      </c>
      <c r="BG53" s="105">
        <v>58214</v>
      </c>
      <c r="BH53" s="105">
        <v>60141</v>
      </c>
      <c r="BI53" s="105">
        <v>62067</v>
      </c>
      <c r="BJ53" s="108">
        <v>63993</v>
      </c>
      <c r="BK53" s="107"/>
      <c r="BL53" s="110"/>
      <c r="BM53" s="104">
        <v>3</v>
      </c>
      <c r="BN53" s="105">
        <v>46891</v>
      </c>
      <c r="BO53" s="105">
        <v>48827</v>
      </c>
      <c r="BP53" s="105">
        <v>50762</v>
      </c>
      <c r="BQ53" s="105">
        <v>52698</v>
      </c>
      <c r="BR53" s="105">
        <v>54634</v>
      </c>
      <c r="BS53" s="105">
        <v>56570</v>
      </c>
      <c r="BT53" s="105">
        <v>58506</v>
      </c>
      <c r="BU53" s="105">
        <v>60442</v>
      </c>
      <c r="BV53" s="105">
        <v>62378</v>
      </c>
      <c r="BW53" s="105">
        <v>64313</v>
      </c>
      <c r="BX53" s="107"/>
      <c r="BY53" s="104">
        <v>3</v>
      </c>
      <c r="BZ53" s="105">
        <v>47125</v>
      </c>
      <c r="CA53" s="105">
        <v>49071</v>
      </c>
      <c r="CB53" s="105">
        <v>51016</v>
      </c>
      <c r="CC53" s="105">
        <v>52962</v>
      </c>
      <c r="CD53" s="105">
        <v>54907</v>
      </c>
      <c r="CE53" s="105">
        <v>56853</v>
      </c>
      <c r="CF53" s="105">
        <v>58798</v>
      </c>
      <c r="CG53" s="105">
        <v>60744</v>
      </c>
      <c r="CH53" s="105">
        <v>62689</v>
      </c>
      <c r="CI53" s="105">
        <v>64635</v>
      </c>
      <c r="CJ53" s="107"/>
      <c r="CK53" s="104">
        <v>3</v>
      </c>
      <c r="CL53" s="105">
        <v>47361</v>
      </c>
      <c r="CM53" s="105">
        <v>49316</v>
      </c>
      <c r="CN53" s="105">
        <v>51271</v>
      </c>
      <c r="CO53" s="105">
        <v>53226</v>
      </c>
      <c r="CP53" s="105">
        <v>55182</v>
      </c>
      <c r="CQ53" s="105">
        <v>57137</v>
      </c>
      <c r="CR53" s="105">
        <v>59092</v>
      </c>
      <c r="CS53" s="105">
        <v>61047</v>
      </c>
      <c r="CT53" s="105">
        <v>63003</v>
      </c>
      <c r="CU53" s="105">
        <v>64958</v>
      </c>
    </row>
    <row r="54" spans="1:99" ht="18.75" customHeight="1">
      <c r="K54" s="15"/>
      <c r="L54" s="109"/>
      <c r="O54" s="174" t="s">
        <v>97</v>
      </c>
      <c r="P54" s="174"/>
      <c r="Q54" s="174"/>
      <c r="S54" s="31">
        <v>10</v>
      </c>
      <c r="T54" s="31">
        <v>1351</v>
      </c>
      <c r="U54" s="31">
        <v>1500</v>
      </c>
      <c r="V54" s="63">
        <v>97000</v>
      </c>
      <c r="W54" s="86"/>
      <c r="AB54" s="64">
        <v>10</v>
      </c>
      <c r="AC54" s="65">
        <f t="shared" si="2"/>
        <v>0</v>
      </c>
      <c r="AD54" s="64">
        <v>10</v>
      </c>
      <c r="AV54" s="38"/>
      <c r="AW54" s="85"/>
      <c r="AX54" s="85"/>
      <c r="AZ54" s="104">
        <v>4</v>
      </c>
      <c r="BA54" s="105">
        <v>48583</v>
      </c>
      <c r="BB54" s="105">
        <v>50510</v>
      </c>
      <c r="BC54" s="105">
        <v>52437</v>
      </c>
      <c r="BD54" s="105">
        <v>54362</v>
      </c>
      <c r="BE54" s="105">
        <v>56288</v>
      </c>
      <c r="BF54" s="105">
        <v>58214</v>
      </c>
      <c r="BG54" s="105">
        <v>60141</v>
      </c>
      <c r="BH54" s="105">
        <v>62067</v>
      </c>
      <c r="BI54" s="105">
        <v>63993</v>
      </c>
      <c r="BJ54" s="108">
        <v>65920</v>
      </c>
      <c r="BK54" s="107"/>
      <c r="BL54" s="107"/>
      <c r="BM54" s="104">
        <v>4</v>
      </c>
      <c r="BN54" s="105">
        <v>48827</v>
      </c>
      <c r="BO54" s="105">
        <v>50762</v>
      </c>
      <c r="BP54" s="105">
        <v>52698</v>
      </c>
      <c r="BQ54" s="105">
        <v>54634</v>
      </c>
      <c r="BR54" s="105">
        <v>56570</v>
      </c>
      <c r="BS54" s="105">
        <v>58506</v>
      </c>
      <c r="BT54" s="105">
        <v>60442</v>
      </c>
      <c r="BU54" s="105">
        <v>62378</v>
      </c>
      <c r="BV54" s="105">
        <v>64313</v>
      </c>
      <c r="BW54" s="105">
        <v>66249</v>
      </c>
      <c r="BX54" s="107"/>
      <c r="BY54" s="104">
        <v>4</v>
      </c>
      <c r="BZ54" s="105">
        <v>49071</v>
      </c>
      <c r="CA54" s="105">
        <v>51016</v>
      </c>
      <c r="CB54" s="105">
        <v>52962</v>
      </c>
      <c r="CC54" s="105">
        <v>54907</v>
      </c>
      <c r="CD54" s="105">
        <v>56853</v>
      </c>
      <c r="CE54" s="105">
        <v>58798</v>
      </c>
      <c r="CF54" s="105">
        <v>60744</v>
      </c>
      <c r="CG54" s="105">
        <v>62689</v>
      </c>
      <c r="CH54" s="105">
        <v>64635</v>
      </c>
      <c r="CI54" s="105">
        <v>66580</v>
      </c>
      <c r="CJ54" s="107"/>
      <c r="CK54" s="104">
        <v>4</v>
      </c>
      <c r="CL54" s="105">
        <v>49316</v>
      </c>
      <c r="CM54" s="105">
        <v>51271</v>
      </c>
      <c r="CN54" s="105">
        <v>53226</v>
      </c>
      <c r="CO54" s="105">
        <v>55182</v>
      </c>
      <c r="CP54" s="105">
        <v>57137</v>
      </c>
      <c r="CQ54" s="105">
        <v>59092</v>
      </c>
      <c r="CR54" s="105">
        <v>61047</v>
      </c>
      <c r="CS54" s="105">
        <v>63003</v>
      </c>
      <c r="CT54" s="105">
        <v>64958</v>
      </c>
      <c r="CU54" s="105">
        <v>66913</v>
      </c>
    </row>
    <row r="55" spans="1:99" ht="18.75" customHeight="1">
      <c r="K55" s="15"/>
      <c r="L55" s="109"/>
      <c r="O55" s="174"/>
      <c r="P55" s="174"/>
      <c r="Q55" s="174"/>
      <c r="R55" s="111"/>
      <c r="S55" s="31">
        <v>11</v>
      </c>
      <c r="T55" s="31">
        <v>1501</v>
      </c>
      <c r="U55" s="31">
        <v>1650</v>
      </c>
      <c r="V55" s="63">
        <v>102000</v>
      </c>
      <c r="W55" s="86"/>
      <c r="AB55" s="64">
        <v>11</v>
      </c>
      <c r="AC55" s="65">
        <f t="shared" si="2"/>
        <v>1</v>
      </c>
      <c r="AD55" s="64">
        <v>11</v>
      </c>
      <c r="AV55" s="38"/>
      <c r="AW55" s="85"/>
      <c r="AX55" s="85"/>
      <c r="AZ55" s="112">
        <v>5</v>
      </c>
      <c r="BA55" s="113">
        <v>50510</v>
      </c>
      <c r="BB55" s="113">
        <v>52437</v>
      </c>
      <c r="BC55" s="113">
        <v>54362</v>
      </c>
      <c r="BD55" s="113">
        <v>56288</v>
      </c>
      <c r="BE55" s="113">
        <v>58214</v>
      </c>
      <c r="BF55" s="113">
        <v>60141</v>
      </c>
      <c r="BG55" s="113">
        <v>62067</v>
      </c>
      <c r="BH55" s="113">
        <v>63993</v>
      </c>
      <c r="BI55" s="113">
        <v>65920</v>
      </c>
      <c r="BJ55" s="113">
        <v>67846</v>
      </c>
      <c r="BK55" s="107"/>
      <c r="BL55" s="107"/>
      <c r="BM55" s="112">
        <v>5</v>
      </c>
      <c r="BN55" s="113">
        <v>50762</v>
      </c>
      <c r="BO55" s="113">
        <v>52698</v>
      </c>
      <c r="BP55" s="113">
        <v>54634</v>
      </c>
      <c r="BQ55" s="113">
        <v>56570</v>
      </c>
      <c r="BR55" s="113">
        <v>58506</v>
      </c>
      <c r="BS55" s="113">
        <v>60442</v>
      </c>
      <c r="BT55" s="113">
        <v>62378</v>
      </c>
      <c r="BU55" s="113">
        <v>64313</v>
      </c>
      <c r="BV55" s="113">
        <v>66249</v>
      </c>
      <c r="BW55" s="113">
        <v>68185</v>
      </c>
      <c r="BX55" s="107"/>
      <c r="BY55" s="112">
        <v>5</v>
      </c>
      <c r="BZ55" s="113">
        <v>51016</v>
      </c>
      <c r="CA55" s="113">
        <v>52962</v>
      </c>
      <c r="CB55" s="113">
        <v>54907</v>
      </c>
      <c r="CC55" s="113">
        <v>56853</v>
      </c>
      <c r="CD55" s="113">
        <v>58798</v>
      </c>
      <c r="CE55" s="113">
        <v>60744</v>
      </c>
      <c r="CF55" s="113">
        <v>62689</v>
      </c>
      <c r="CG55" s="113">
        <v>64635</v>
      </c>
      <c r="CH55" s="113">
        <v>66580</v>
      </c>
      <c r="CI55" s="113">
        <v>68526</v>
      </c>
      <c r="CJ55" s="107"/>
      <c r="CK55" s="112">
        <v>5</v>
      </c>
      <c r="CL55" s="113">
        <v>51271</v>
      </c>
      <c r="CM55" s="113">
        <v>53226</v>
      </c>
      <c r="CN55" s="113">
        <v>55182</v>
      </c>
      <c r="CO55" s="113">
        <v>57137</v>
      </c>
      <c r="CP55" s="113">
        <v>59092</v>
      </c>
      <c r="CQ55" s="113">
        <v>61047</v>
      </c>
      <c r="CR55" s="113">
        <v>63003</v>
      </c>
      <c r="CS55" s="113">
        <v>64958</v>
      </c>
      <c r="CT55" s="113">
        <v>66913</v>
      </c>
      <c r="CU55" s="113">
        <v>68868</v>
      </c>
    </row>
    <row r="56" spans="1:99" ht="18.75" customHeight="1">
      <c r="K56" s="38"/>
      <c r="L56" s="109"/>
      <c r="O56" s="174"/>
      <c r="P56" s="174"/>
      <c r="Q56" s="174"/>
      <c r="R56" s="111"/>
      <c r="S56" s="31">
        <v>12</v>
      </c>
      <c r="T56" s="31">
        <v>1651</v>
      </c>
      <c r="U56" s="31">
        <v>1800</v>
      </c>
      <c r="V56" s="63">
        <v>107000</v>
      </c>
      <c r="W56" s="86"/>
      <c r="AB56" s="64">
        <v>12</v>
      </c>
      <c r="AC56" s="65">
        <f t="shared" si="2"/>
        <v>0</v>
      </c>
      <c r="AD56" s="64">
        <v>12</v>
      </c>
      <c r="AZ56" s="104">
        <v>6</v>
      </c>
      <c r="BA56" s="105">
        <v>52437</v>
      </c>
      <c r="BB56" s="105">
        <v>54362</v>
      </c>
      <c r="BC56" s="105">
        <v>56288</v>
      </c>
      <c r="BD56" s="105">
        <v>58214</v>
      </c>
      <c r="BE56" s="105">
        <v>60141</v>
      </c>
      <c r="BF56" s="105">
        <v>62067</v>
      </c>
      <c r="BG56" s="105">
        <v>63993</v>
      </c>
      <c r="BH56" s="105">
        <v>65920</v>
      </c>
      <c r="BI56" s="105">
        <v>67846</v>
      </c>
      <c r="BJ56" s="108">
        <v>69772</v>
      </c>
      <c r="BK56" s="107"/>
      <c r="BL56" s="107"/>
      <c r="BM56" s="104">
        <v>6</v>
      </c>
      <c r="BN56" s="105">
        <v>52698</v>
      </c>
      <c r="BO56" s="105">
        <v>54634</v>
      </c>
      <c r="BP56" s="105">
        <v>56570</v>
      </c>
      <c r="BQ56" s="105">
        <v>58506</v>
      </c>
      <c r="BR56" s="105">
        <v>60442</v>
      </c>
      <c r="BS56" s="105">
        <v>62378</v>
      </c>
      <c r="BT56" s="105">
        <v>64313</v>
      </c>
      <c r="BU56" s="105">
        <v>66249</v>
      </c>
      <c r="BV56" s="105">
        <v>68185</v>
      </c>
      <c r="BW56" s="105">
        <v>70121</v>
      </c>
      <c r="BX56" s="107"/>
      <c r="BY56" s="104">
        <v>6</v>
      </c>
      <c r="BZ56" s="105">
        <v>52962</v>
      </c>
      <c r="CA56" s="105">
        <v>54907</v>
      </c>
      <c r="CB56" s="105">
        <v>56853</v>
      </c>
      <c r="CC56" s="105">
        <v>58798</v>
      </c>
      <c r="CD56" s="105">
        <v>60744</v>
      </c>
      <c r="CE56" s="105">
        <v>62689</v>
      </c>
      <c r="CF56" s="105">
        <v>64635</v>
      </c>
      <c r="CG56" s="105">
        <v>66580</v>
      </c>
      <c r="CH56" s="105">
        <v>68526</v>
      </c>
      <c r="CI56" s="105">
        <v>70471</v>
      </c>
      <c r="CJ56" s="107"/>
      <c r="CK56" s="104">
        <v>6</v>
      </c>
      <c r="CL56" s="105">
        <v>53226</v>
      </c>
      <c r="CM56" s="105">
        <v>55182</v>
      </c>
      <c r="CN56" s="105">
        <v>57137</v>
      </c>
      <c r="CO56" s="105">
        <v>59092</v>
      </c>
      <c r="CP56" s="105">
        <v>61047</v>
      </c>
      <c r="CQ56" s="105">
        <v>63003</v>
      </c>
      <c r="CR56" s="105">
        <v>64958</v>
      </c>
      <c r="CS56" s="105">
        <v>66913</v>
      </c>
      <c r="CT56" s="105">
        <v>68868</v>
      </c>
      <c r="CU56" s="105">
        <v>70824</v>
      </c>
    </row>
    <row r="57" spans="1:99" ht="19.5" customHeight="1">
      <c r="A57" s="114"/>
      <c r="B57" s="114"/>
      <c r="C57" s="114"/>
      <c r="D57" s="114"/>
      <c r="E57" s="114"/>
      <c r="F57" s="114"/>
      <c r="G57" s="114"/>
      <c r="H57" s="114"/>
      <c r="I57" s="114"/>
      <c r="J57" s="114"/>
      <c r="K57" s="38"/>
      <c r="L57" s="109"/>
      <c r="Q57" s="86"/>
      <c r="R57" s="86"/>
      <c r="W57" s="86"/>
      <c r="Y57" s="114"/>
      <c r="Z57" s="42"/>
      <c r="AB57" s="115"/>
      <c r="AC57" s="116"/>
      <c r="AD57" s="116"/>
      <c r="AE57" s="15"/>
      <c r="AU57" s="38"/>
      <c r="AZ57" s="104">
        <v>7</v>
      </c>
      <c r="BA57" s="105">
        <v>54362</v>
      </c>
      <c r="BB57" s="105">
        <v>56288</v>
      </c>
      <c r="BC57" s="105">
        <v>58214</v>
      </c>
      <c r="BD57" s="105">
        <v>60141</v>
      </c>
      <c r="BE57" s="105">
        <v>62067</v>
      </c>
      <c r="BF57" s="105">
        <v>63993</v>
      </c>
      <c r="BG57" s="105">
        <v>65920</v>
      </c>
      <c r="BH57" s="105">
        <v>67846</v>
      </c>
      <c r="BI57" s="105">
        <v>69772</v>
      </c>
      <c r="BJ57" s="108">
        <v>71698</v>
      </c>
      <c r="BK57" s="107"/>
      <c r="BL57" s="107"/>
      <c r="BM57" s="104">
        <v>7</v>
      </c>
      <c r="BN57" s="105">
        <v>54634</v>
      </c>
      <c r="BO57" s="105">
        <v>56570</v>
      </c>
      <c r="BP57" s="105">
        <v>58506</v>
      </c>
      <c r="BQ57" s="105">
        <v>60442</v>
      </c>
      <c r="BR57" s="105">
        <v>62378</v>
      </c>
      <c r="BS57" s="105">
        <v>64313</v>
      </c>
      <c r="BT57" s="105">
        <v>66249</v>
      </c>
      <c r="BU57" s="105">
        <v>68185</v>
      </c>
      <c r="BV57" s="105">
        <v>70121</v>
      </c>
      <c r="BW57" s="105">
        <v>72057</v>
      </c>
      <c r="BX57" s="107"/>
      <c r="BY57" s="104">
        <v>7</v>
      </c>
      <c r="BZ57" s="105">
        <v>54907</v>
      </c>
      <c r="CA57" s="105">
        <v>56853</v>
      </c>
      <c r="CB57" s="105">
        <v>58798</v>
      </c>
      <c r="CC57" s="105">
        <v>60744</v>
      </c>
      <c r="CD57" s="105">
        <v>62689</v>
      </c>
      <c r="CE57" s="105">
        <v>64635</v>
      </c>
      <c r="CF57" s="105">
        <v>66580</v>
      </c>
      <c r="CG57" s="105">
        <v>68526</v>
      </c>
      <c r="CH57" s="105">
        <v>70471</v>
      </c>
      <c r="CI57" s="105">
        <v>72417</v>
      </c>
      <c r="CJ57" s="107"/>
      <c r="CK57" s="104">
        <v>7</v>
      </c>
      <c r="CL57" s="105">
        <v>55182</v>
      </c>
      <c r="CM57" s="105">
        <v>57137</v>
      </c>
      <c r="CN57" s="105">
        <v>59092</v>
      </c>
      <c r="CO57" s="105">
        <v>61047</v>
      </c>
      <c r="CP57" s="105">
        <v>63003</v>
      </c>
      <c r="CQ57" s="105">
        <v>64958</v>
      </c>
      <c r="CR57" s="105">
        <v>66913</v>
      </c>
      <c r="CS57" s="105">
        <v>68868</v>
      </c>
      <c r="CT57" s="105">
        <v>70824</v>
      </c>
      <c r="CU57" s="105">
        <v>72779</v>
      </c>
    </row>
    <row r="58" spans="1:99" ht="19.5" customHeight="1">
      <c r="A58" s="114"/>
      <c r="B58" s="114"/>
      <c r="C58" s="114"/>
      <c r="D58" s="114"/>
      <c r="E58" s="114"/>
      <c r="F58" s="114"/>
      <c r="G58" s="114"/>
      <c r="H58" s="114"/>
      <c r="I58" s="114"/>
      <c r="J58" s="114"/>
      <c r="K58" s="38"/>
      <c r="L58" s="109"/>
      <c r="R58" s="86"/>
      <c r="W58" s="86"/>
      <c r="Y58" s="114"/>
      <c r="Z58" s="42"/>
      <c r="AB58" s="117"/>
      <c r="AC58" s="42"/>
      <c r="AD58" s="42"/>
      <c r="AE58" s="15"/>
      <c r="AU58" s="85"/>
      <c r="AZ58" s="104">
        <v>8</v>
      </c>
      <c r="BA58" s="105">
        <v>56288</v>
      </c>
      <c r="BB58" s="105">
        <v>58214</v>
      </c>
      <c r="BC58" s="105">
        <v>60141</v>
      </c>
      <c r="BD58" s="105">
        <v>62067</v>
      </c>
      <c r="BE58" s="105">
        <v>63993</v>
      </c>
      <c r="BF58" s="105">
        <v>65920</v>
      </c>
      <c r="BG58" s="105">
        <v>67846</v>
      </c>
      <c r="BH58" s="105">
        <v>69772</v>
      </c>
      <c r="BI58" s="105">
        <v>71698</v>
      </c>
      <c r="BJ58" s="108">
        <v>73624</v>
      </c>
      <c r="BK58" s="107"/>
      <c r="BL58" s="107"/>
      <c r="BM58" s="104">
        <v>8</v>
      </c>
      <c r="BN58" s="105">
        <v>56570</v>
      </c>
      <c r="BO58" s="105">
        <v>58506</v>
      </c>
      <c r="BP58" s="105">
        <v>60442</v>
      </c>
      <c r="BQ58" s="105">
        <v>62378</v>
      </c>
      <c r="BR58" s="105">
        <v>64313</v>
      </c>
      <c r="BS58" s="105">
        <v>66249</v>
      </c>
      <c r="BT58" s="105">
        <v>68185</v>
      </c>
      <c r="BU58" s="105">
        <v>70121</v>
      </c>
      <c r="BV58" s="105">
        <v>72057</v>
      </c>
      <c r="BW58" s="105">
        <v>73993</v>
      </c>
      <c r="BX58" s="107"/>
      <c r="BY58" s="104">
        <v>8</v>
      </c>
      <c r="BZ58" s="105">
        <v>56853</v>
      </c>
      <c r="CA58" s="105">
        <v>58798</v>
      </c>
      <c r="CB58" s="105">
        <v>60744</v>
      </c>
      <c r="CC58" s="105">
        <v>62689</v>
      </c>
      <c r="CD58" s="105">
        <v>64635</v>
      </c>
      <c r="CE58" s="105">
        <v>66580</v>
      </c>
      <c r="CF58" s="105">
        <v>68526</v>
      </c>
      <c r="CG58" s="105">
        <v>70471</v>
      </c>
      <c r="CH58" s="105">
        <v>72417</v>
      </c>
      <c r="CI58" s="105">
        <v>74362</v>
      </c>
      <c r="CJ58" s="107"/>
      <c r="CK58" s="104">
        <v>8</v>
      </c>
      <c r="CL58" s="105">
        <v>57137</v>
      </c>
      <c r="CM58" s="105">
        <v>59092</v>
      </c>
      <c r="CN58" s="105">
        <v>61047</v>
      </c>
      <c r="CO58" s="105">
        <v>63003</v>
      </c>
      <c r="CP58" s="105">
        <v>64958</v>
      </c>
      <c r="CQ58" s="105">
        <v>66913</v>
      </c>
      <c r="CR58" s="105">
        <v>68868</v>
      </c>
      <c r="CS58" s="105">
        <v>70824</v>
      </c>
      <c r="CT58" s="105">
        <v>72779</v>
      </c>
      <c r="CU58" s="105">
        <v>74734</v>
      </c>
    </row>
    <row r="59" spans="1:99" ht="19.5" customHeight="1">
      <c r="A59" s="114"/>
      <c r="B59" s="114"/>
      <c r="C59" s="114"/>
      <c r="D59" s="114"/>
      <c r="E59" s="114"/>
      <c r="F59" s="114"/>
      <c r="G59" s="114"/>
      <c r="H59" s="114"/>
      <c r="I59" s="114"/>
      <c r="J59" s="114"/>
      <c r="K59" s="38"/>
      <c r="L59" s="38"/>
      <c r="R59" s="86"/>
      <c r="W59" s="86"/>
      <c r="Y59" s="114"/>
      <c r="Z59" s="42"/>
      <c r="AB59" s="118"/>
      <c r="AC59" s="119"/>
      <c r="AD59" s="116"/>
      <c r="AE59" s="15"/>
      <c r="AU59" s="85"/>
      <c r="AZ59" s="104">
        <v>9</v>
      </c>
      <c r="BA59" s="105">
        <v>58214</v>
      </c>
      <c r="BB59" s="105">
        <v>60141</v>
      </c>
      <c r="BC59" s="105">
        <v>62067</v>
      </c>
      <c r="BD59" s="105">
        <v>63993</v>
      </c>
      <c r="BE59" s="105">
        <v>65920</v>
      </c>
      <c r="BF59" s="105">
        <v>67846</v>
      </c>
      <c r="BG59" s="105">
        <v>69772</v>
      </c>
      <c r="BH59" s="105">
        <v>71698</v>
      </c>
      <c r="BI59" s="105">
        <v>73624</v>
      </c>
      <c r="BJ59" s="108">
        <v>75550</v>
      </c>
      <c r="BK59" s="107"/>
      <c r="BL59" s="107"/>
      <c r="BM59" s="104">
        <v>9</v>
      </c>
      <c r="BN59" s="105">
        <v>58506</v>
      </c>
      <c r="BO59" s="105">
        <v>60442</v>
      </c>
      <c r="BP59" s="105">
        <v>62378</v>
      </c>
      <c r="BQ59" s="105">
        <v>64313</v>
      </c>
      <c r="BR59" s="105">
        <v>66249</v>
      </c>
      <c r="BS59" s="105">
        <v>68185</v>
      </c>
      <c r="BT59" s="105">
        <v>70121</v>
      </c>
      <c r="BU59" s="105">
        <v>72057</v>
      </c>
      <c r="BV59" s="105">
        <v>73993</v>
      </c>
      <c r="BW59" s="105">
        <v>75929</v>
      </c>
      <c r="BX59" s="107"/>
      <c r="BY59" s="104">
        <v>9</v>
      </c>
      <c r="BZ59" s="105">
        <v>58798</v>
      </c>
      <c r="CA59" s="105">
        <v>60744</v>
      </c>
      <c r="CB59" s="105">
        <v>62689</v>
      </c>
      <c r="CC59" s="105">
        <v>64635</v>
      </c>
      <c r="CD59" s="105">
        <v>66580</v>
      </c>
      <c r="CE59" s="105">
        <v>68526</v>
      </c>
      <c r="CF59" s="105">
        <v>70471</v>
      </c>
      <c r="CG59" s="105">
        <v>72417</v>
      </c>
      <c r="CH59" s="105">
        <v>74362</v>
      </c>
      <c r="CI59" s="105">
        <v>76308</v>
      </c>
      <c r="CJ59" s="107"/>
      <c r="CK59" s="104">
        <v>9</v>
      </c>
      <c r="CL59" s="105">
        <v>59092</v>
      </c>
      <c r="CM59" s="105">
        <v>61047</v>
      </c>
      <c r="CN59" s="105">
        <v>63003</v>
      </c>
      <c r="CO59" s="105">
        <v>64958</v>
      </c>
      <c r="CP59" s="105">
        <v>66913</v>
      </c>
      <c r="CQ59" s="105">
        <v>68868</v>
      </c>
      <c r="CR59" s="105">
        <v>70824</v>
      </c>
      <c r="CS59" s="105">
        <v>72779</v>
      </c>
      <c r="CT59" s="105">
        <v>74734</v>
      </c>
      <c r="CU59" s="105">
        <v>76689</v>
      </c>
    </row>
    <row r="60" spans="1:99" ht="19.5" customHeight="1">
      <c r="A60" s="114"/>
      <c r="B60" s="114"/>
      <c r="C60" s="114"/>
      <c r="D60" s="114"/>
      <c r="E60" s="114"/>
      <c r="F60" s="114"/>
      <c r="G60" s="114"/>
      <c r="H60" s="114"/>
      <c r="I60" s="114"/>
      <c r="J60" s="114"/>
      <c r="K60" s="38"/>
      <c r="L60" s="38"/>
      <c r="Q60" s="86"/>
      <c r="R60" s="86"/>
      <c r="S60" s="86"/>
      <c r="T60" s="86"/>
      <c r="U60" s="86"/>
      <c r="V60" s="86"/>
      <c r="W60" s="86"/>
      <c r="Y60" s="114"/>
      <c r="Z60" s="42"/>
      <c r="AB60" s="117"/>
      <c r="AC60" s="120"/>
      <c r="AD60" s="116"/>
      <c r="AE60" s="15"/>
      <c r="AU60" s="85"/>
      <c r="AZ60" s="112">
        <v>10</v>
      </c>
      <c r="BA60" s="113">
        <v>60141</v>
      </c>
      <c r="BB60" s="113">
        <v>62067</v>
      </c>
      <c r="BC60" s="113">
        <v>63993</v>
      </c>
      <c r="BD60" s="113">
        <v>65920</v>
      </c>
      <c r="BE60" s="113">
        <v>67846</v>
      </c>
      <c r="BF60" s="113">
        <v>69772</v>
      </c>
      <c r="BG60" s="113">
        <v>71698</v>
      </c>
      <c r="BH60" s="113">
        <v>73624</v>
      </c>
      <c r="BI60" s="113">
        <v>75550</v>
      </c>
      <c r="BJ60" s="113">
        <v>77477</v>
      </c>
      <c r="BK60" s="107"/>
      <c r="BL60" s="107"/>
      <c r="BM60" s="112">
        <v>10</v>
      </c>
      <c r="BN60" s="113">
        <v>60442</v>
      </c>
      <c r="BO60" s="113">
        <v>62378</v>
      </c>
      <c r="BP60" s="113">
        <v>64313</v>
      </c>
      <c r="BQ60" s="113">
        <v>66249</v>
      </c>
      <c r="BR60" s="113">
        <v>68185</v>
      </c>
      <c r="BS60" s="113">
        <v>70121</v>
      </c>
      <c r="BT60" s="113">
        <v>72057</v>
      </c>
      <c r="BU60" s="113">
        <v>73993</v>
      </c>
      <c r="BV60" s="113">
        <v>75929</v>
      </c>
      <c r="BW60" s="113">
        <v>77864</v>
      </c>
      <c r="BX60" s="107"/>
      <c r="BY60" s="112">
        <v>10</v>
      </c>
      <c r="BZ60" s="113">
        <v>60744</v>
      </c>
      <c r="CA60" s="113">
        <v>62689</v>
      </c>
      <c r="CB60" s="113">
        <v>64635</v>
      </c>
      <c r="CC60" s="113">
        <v>66580</v>
      </c>
      <c r="CD60" s="113">
        <v>68526</v>
      </c>
      <c r="CE60" s="113">
        <v>70471</v>
      </c>
      <c r="CF60" s="113">
        <v>72417</v>
      </c>
      <c r="CG60" s="113">
        <v>74362</v>
      </c>
      <c r="CH60" s="113">
        <v>76308</v>
      </c>
      <c r="CI60" s="113">
        <v>78254</v>
      </c>
      <c r="CJ60" s="107"/>
      <c r="CK60" s="112">
        <v>10</v>
      </c>
      <c r="CL60" s="113">
        <v>61047</v>
      </c>
      <c r="CM60" s="113">
        <v>63003</v>
      </c>
      <c r="CN60" s="113">
        <v>64958</v>
      </c>
      <c r="CO60" s="113">
        <v>66913</v>
      </c>
      <c r="CP60" s="113">
        <v>68868</v>
      </c>
      <c r="CQ60" s="113">
        <v>70824</v>
      </c>
      <c r="CR60" s="113">
        <v>72779</v>
      </c>
      <c r="CS60" s="113">
        <v>74734</v>
      </c>
      <c r="CT60" s="113">
        <v>76689</v>
      </c>
      <c r="CU60" s="113">
        <v>78644</v>
      </c>
    </row>
    <row r="61" spans="1:99" ht="19.5" customHeight="1">
      <c r="A61" s="114"/>
      <c r="B61" s="114"/>
      <c r="C61" s="114"/>
      <c r="D61" s="114"/>
      <c r="E61" s="114"/>
      <c r="F61" s="114"/>
      <c r="G61" s="114"/>
      <c r="H61" s="114"/>
      <c r="I61" s="114"/>
      <c r="J61" s="114"/>
      <c r="K61" s="38"/>
      <c r="L61" s="38"/>
      <c r="Q61" s="86"/>
      <c r="R61" s="86"/>
      <c r="S61" s="86"/>
      <c r="T61" s="86"/>
      <c r="U61" s="86"/>
      <c r="V61" s="86"/>
      <c r="W61" s="86"/>
      <c r="Y61" s="114"/>
      <c r="Z61" s="42"/>
      <c r="AB61" s="117"/>
      <c r="AC61" s="70"/>
      <c r="AD61" s="116"/>
      <c r="AE61" s="15"/>
      <c r="AU61" s="85"/>
      <c r="AZ61" s="104">
        <v>11</v>
      </c>
      <c r="BA61" s="105">
        <v>62067</v>
      </c>
      <c r="BB61" s="105">
        <v>63993</v>
      </c>
      <c r="BC61" s="105">
        <v>65920</v>
      </c>
      <c r="BD61" s="105">
        <v>67846</v>
      </c>
      <c r="BE61" s="105">
        <v>69772</v>
      </c>
      <c r="BF61" s="105">
        <v>71698</v>
      </c>
      <c r="BG61" s="105">
        <v>73624</v>
      </c>
      <c r="BH61" s="105">
        <v>75550</v>
      </c>
      <c r="BI61" s="105">
        <v>77477</v>
      </c>
      <c r="BJ61" s="108">
        <v>79404</v>
      </c>
      <c r="BK61" s="107"/>
      <c r="BL61" s="107"/>
      <c r="BM61" s="104">
        <v>11</v>
      </c>
      <c r="BN61" s="105">
        <v>62378</v>
      </c>
      <c r="BO61" s="105">
        <v>64313</v>
      </c>
      <c r="BP61" s="105">
        <v>66249</v>
      </c>
      <c r="BQ61" s="105">
        <v>68185</v>
      </c>
      <c r="BR61" s="105">
        <v>70121</v>
      </c>
      <c r="BS61" s="105">
        <v>72057</v>
      </c>
      <c r="BT61" s="105">
        <v>73993</v>
      </c>
      <c r="BU61" s="105">
        <v>75929</v>
      </c>
      <c r="BV61" s="105">
        <v>77864</v>
      </c>
      <c r="BW61" s="105">
        <v>79800</v>
      </c>
      <c r="BX61" s="107"/>
      <c r="BY61" s="104">
        <v>11</v>
      </c>
      <c r="BZ61" s="105">
        <v>62689</v>
      </c>
      <c r="CA61" s="105">
        <v>64635</v>
      </c>
      <c r="CB61" s="105">
        <v>66580</v>
      </c>
      <c r="CC61" s="105">
        <v>68526</v>
      </c>
      <c r="CD61" s="105">
        <v>70471</v>
      </c>
      <c r="CE61" s="105">
        <v>72417</v>
      </c>
      <c r="CF61" s="105">
        <v>74362</v>
      </c>
      <c r="CG61" s="105">
        <v>76308</v>
      </c>
      <c r="CH61" s="105">
        <v>78254</v>
      </c>
      <c r="CI61" s="105">
        <v>80199</v>
      </c>
      <c r="CJ61" s="107"/>
      <c r="CK61" s="104">
        <v>11</v>
      </c>
      <c r="CL61" s="105">
        <v>63003</v>
      </c>
      <c r="CM61" s="105">
        <v>64958</v>
      </c>
      <c r="CN61" s="105">
        <v>66913</v>
      </c>
      <c r="CO61" s="105">
        <v>68868</v>
      </c>
      <c r="CP61" s="105">
        <v>70824</v>
      </c>
      <c r="CQ61" s="105">
        <v>72779</v>
      </c>
      <c r="CR61" s="105">
        <v>74734</v>
      </c>
      <c r="CS61" s="105">
        <v>76689</v>
      </c>
      <c r="CT61" s="105">
        <v>78644</v>
      </c>
      <c r="CU61" s="105">
        <v>80600</v>
      </c>
    </row>
    <row r="62" spans="1:99" ht="19.5" customHeight="1">
      <c r="A62" s="114"/>
      <c r="B62" s="114"/>
      <c r="C62" s="114"/>
      <c r="D62" s="114"/>
      <c r="E62" s="114"/>
      <c r="F62" s="114"/>
      <c r="G62" s="114"/>
      <c r="H62" s="114"/>
      <c r="I62" s="114"/>
      <c r="J62" s="114"/>
      <c r="K62" s="38"/>
      <c r="L62" s="38"/>
      <c r="M62" s="38"/>
      <c r="N62" s="38"/>
      <c r="O62" s="38"/>
      <c r="P62" s="38"/>
      <c r="Q62" s="85"/>
      <c r="R62" s="85"/>
      <c r="S62" s="85"/>
      <c r="T62" s="85"/>
      <c r="U62" s="85"/>
      <c r="V62" s="38"/>
      <c r="W62" s="86"/>
      <c r="Y62" s="114"/>
      <c r="Z62" s="42"/>
      <c r="AB62" s="117"/>
      <c r="AC62" s="121"/>
      <c r="AD62" s="116"/>
      <c r="AE62" s="15"/>
      <c r="AU62" s="85"/>
      <c r="AZ62" s="104">
        <v>12</v>
      </c>
      <c r="BA62" s="105">
        <v>63993</v>
      </c>
      <c r="BB62" s="105">
        <v>65920</v>
      </c>
      <c r="BC62" s="105">
        <v>67846</v>
      </c>
      <c r="BD62" s="105">
        <v>69772</v>
      </c>
      <c r="BE62" s="105">
        <v>71698</v>
      </c>
      <c r="BF62" s="105">
        <v>73624</v>
      </c>
      <c r="BG62" s="105">
        <v>75550</v>
      </c>
      <c r="BH62" s="105">
        <v>77477</v>
      </c>
      <c r="BI62" s="105">
        <v>79404</v>
      </c>
      <c r="BJ62" s="108">
        <v>81329</v>
      </c>
      <c r="BK62" s="107"/>
      <c r="BL62" s="107"/>
      <c r="BM62" s="104">
        <v>12</v>
      </c>
      <c r="BN62" s="105">
        <v>64313</v>
      </c>
      <c r="BO62" s="105">
        <v>66249</v>
      </c>
      <c r="BP62" s="105">
        <v>68185</v>
      </c>
      <c r="BQ62" s="105">
        <v>70121</v>
      </c>
      <c r="BR62" s="105">
        <v>72057</v>
      </c>
      <c r="BS62" s="105">
        <v>73993</v>
      </c>
      <c r="BT62" s="105">
        <v>75929</v>
      </c>
      <c r="BU62" s="105">
        <v>77864</v>
      </c>
      <c r="BV62" s="105">
        <v>79800</v>
      </c>
      <c r="BW62" s="105">
        <v>81736</v>
      </c>
      <c r="BX62" s="107"/>
      <c r="BY62" s="104">
        <v>12</v>
      </c>
      <c r="BZ62" s="105">
        <v>64635</v>
      </c>
      <c r="CA62" s="105">
        <v>66580</v>
      </c>
      <c r="CB62" s="105">
        <v>68526</v>
      </c>
      <c r="CC62" s="105">
        <v>70471</v>
      </c>
      <c r="CD62" s="105">
        <v>72417</v>
      </c>
      <c r="CE62" s="105">
        <v>74362</v>
      </c>
      <c r="CF62" s="105">
        <v>76308</v>
      </c>
      <c r="CG62" s="105">
        <v>78254</v>
      </c>
      <c r="CH62" s="105">
        <v>80199</v>
      </c>
      <c r="CI62" s="105">
        <v>82145</v>
      </c>
      <c r="CJ62" s="107"/>
      <c r="CK62" s="104">
        <v>12</v>
      </c>
      <c r="CL62" s="105">
        <v>64958</v>
      </c>
      <c r="CM62" s="105">
        <v>66913</v>
      </c>
      <c r="CN62" s="105">
        <v>68868</v>
      </c>
      <c r="CO62" s="105">
        <v>70824</v>
      </c>
      <c r="CP62" s="105">
        <v>72779</v>
      </c>
      <c r="CQ62" s="105">
        <v>74734</v>
      </c>
      <c r="CR62" s="105">
        <v>76689</v>
      </c>
      <c r="CS62" s="105">
        <v>78644</v>
      </c>
      <c r="CT62" s="105">
        <v>80600</v>
      </c>
      <c r="CU62" s="105">
        <v>82555</v>
      </c>
    </row>
    <row r="63" spans="1:99" ht="19.5" customHeight="1">
      <c r="A63" s="114"/>
      <c r="B63" s="114"/>
      <c r="C63" s="114"/>
      <c r="D63" s="114"/>
      <c r="E63" s="114"/>
      <c r="F63" s="114"/>
      <c r="G63" s="114"/>
      <c r="H63" s="114"/>
      <c r="I63" s="114"/>
      <c r="J63" s="114"/>
      <c r="K63" s="38"/>
      <c r="L63" s="38"/>
      <c r="M63" s="38"/>
      <c r="N63" s="38"/>
      <c r="O63" s="38"/>
      <c r="P63" s="122">
        <f>VLOOKUP(M49,S45:U56,3)</f>
        <v>150</v>
      </c>
      <c r="Q63" s="85"/>
      <c r="R63" s="85"/>
      <c r="S63" s="85"/>
      <c r="T63" s="85"/>
      <c r="U63" s="85"/>
      <c r="V63" s="38"/>
      <c r="W63" s="86"/>
      <c r="Y63" s="114"/>
      <c r="Z63" s="42"/>
      <c r="AB63" s="117"/>
      <c r="AC63" s="70"/>
      <c r="AD63" s="116"/>
      <c r="AE63" s="15"/>
      <c r="AU63" s="85"/>
      <c r="AZ63" s="104">
        <v>13</v>
      </c>
      <c r="BA63" s="105">
        <v>65920</v>
      </c>
      <c r="BB63" s="105">
        <v>67846</v>
      </c>
      <c r="BC63" s="105">
        <v>69772</v>
      </c>
      <c r="BD63" s="105">
        <v>71698</v>
      </c>
      <c r="BE63" s="105">
        <v>73624</v>
      </c>
      <c r="BF63" s="105">
        <v>75550</v>
      </c>
      <c r="BG63" s="105">
        <v>77477</v>
      </c>
      <c r="BH63" s="105">
        <v>79404</v>
      </c>
      <c r="BI63" s="105">
        <v>81329</v>
      </c>
      <c r="BJ63" s="108">
        <v>83255</v>
      </c>
      <c r="BK63" s="107"/>
      <c r="BL63" s="107"/>
      <c r="BM63" s="104">
        <v>13</v>
      </c>
      <c r="BN63" s="105">
        <v>66249</v>
      </c>
      <c r="BO63" s="105">
        <v>68185</v>
      </c>
      <c r="BP63" s="105">
        <v>70121</v>
      </c>
      <c r="BQ63" s="105">
        <v>72057</v>
      </c>
      <c r="BR63" s="105">
        <v>73993</v>
      </c>
      <c r="BS63" s="105">
        <v>75929</v>
      </c>
      <c r="BT63" s="105">
        <v>77864</v>
      </c>
      <c r="BU63" s="105">
        <v>79800</v>
      </c>
      <c r="BV63" s="105">
        <v>81736</v>
      </c>
      <c r="BW63" s="105">
        <v>83672</v>
      </c>
      <c r="BX63" s="107"/>
      <c r="BY63" s="104">
        <v>13</v>
      </c>
      <c r="BZ63" s="105">
        <v>66580</v>
      </c>
      <c r="CA63" s="105">
        <v>68526</v>
      </c>
      <c r="CB63" s="105">
        <v>70471</v>
      </c>
      <c r="CC63" s="105">
        <v>72417</v>
      </c>
      <c r="CD63" s="105">
        <v>74362</v>
      </c>
      <c r="CE63" s="105">
        <v>76308</v>
      </c>
      <c r="CF63" s="105">
        <v>78254</v>
      </c>
      <c r="CG63" s="105">
        <v>80199</v>
      </c>
      <c r="CH63" s="105">
        <v>82145</v>
      </c>
      <c r="CI63" s="105">
        <v>84090</v>
      </c>
      <c r="CJ63" s="107"/>
      <c r="CK63" s="104">
        <v>13</v>
      </c>
      <c r="CL63" s="105">
        <v>66913</v>
      </c>
      <c r="CM63" s="105">
        <v>68868</v>
      </c>
      <c r="CN63" s="105">
        <v>70824</v>
      </c>
      <c r="CO63" s="105">
        <v>72779</v>
      </c>
      <c r="CP63" s="105">
        <v>74734</v>
      </c>
      <c r="CQ63" s="105">
        <v>76689</v>
      </c>
      <c r="CR63" s="105">
        <v>78644</v>
      </c>
      <c r="CS63" s="105">
        <v>80600</v>
      </c>
      <c r="CT63" s="105">
        <v>82555</v>
      </c>
      <c r="CU63" s="105">
        <v>84510</v>
      </c>
    </row>
    <row r="64" spans="1:99" ht="19.5" customHeight="1">
      <c r="A64" s="114"/>
      <c r="B64" s="114"/>
      <c r="C64" s="114"/>
      <c r="D64" s="114"/>
      <c r="E64" s="114"/>
      <c r="F64" s="114"/>
      <c r="G64" s="114"/>
      <c r="H64" s="114"/>
      <c r="I64" s="114"/>
      <c r="J64" s="114"/>
      <c r="L64" s="86"/>
      <c r="M64" s="86"/>
      <c r="N64" s="86"/>
      <c r="O64" s="86"/>
      <c r="P64" s="86"/>
      <c r="Q64" s="123"/>
      <c r="R64" s="123"/>
      <c r="S64" s="123"/>
      <c r="T64" s="123"/>
      <c r="U64" s="123"/>
      <c r="V64" s="86"/>
      <c r="W64" s="86"/>
      <c r="Y64" s="114"/>
      <c r="Z64" s="42"/>
      <c r="AB64" s="117"/>
      <c r="AC64" s="121"/>
      <c r="AD64" s="116"/>
      <c r="AE64" s="15"/>
      <c r="AU64" s="85"/>
      <c r="AZ64" s="104">
        <v>14</v>
      </c>
      <c r="BA64" s="105">
        <v>65920</v>
      </c>
      <c r="BB64" s="105">
        <v>69772</v>
      </c>
      <c r="BC64" s="105">
        <v>71698</v>
      </c>
      <c r="BD64" s="105">
        <v>73624</v>
      </c>
      <c r="BE64" s="105">
        <v>75550</v>
      </c>
      <c r="BF64" s="105">
        <v>77477</v>
      </c>
      <c r="BG64" s="105">
        <v>79404</v>
      </c>
      <c r="BH64" s="105">
        <v>81329</v>
      </c>
      <c r="BI64" s="105">
        <v>83255</v>
      </c>
      <c r="BJ64" s="108">
        <v>85181</v>
      </c>
      <c r="BK64" s="107"/>
      <c r="BL64" s="107"/>
      <c r="BM64" s="104">
        <v>14</v>
      </c>
      <c r="BN64" s="105">
        <v>66249</v>
      </c>
      <c r="BO64" s="105">
        <v>70121</v>
      </c>
      <c r="BP64" s="105">
        <v>72057</v>
      </c>
      <c r="BQ64" s="105">
        <v>73993</v>
      </c>
      <c r="BR64" s="105">
        <v>75929</v>
      </c>
      <c r="BS64" s="105">
        <v>77864</v>
      </c>
      <c r="BT64" s="105">
        <v>79800</v>
      </c>
      <c r="BU64" s="105">
        <v>81736</v>
      </c>
      <c r="BV64" s="105">
        <v>83672</v>
      </c>
      <c r="BW64" s="105">
        <v>85608</v>
      </c>
      <c r="BX64" s="107"/>
      <c r="BY64" s="104">
        <v>14</v>
      </c>
      <c r="BZ64" s="105">
        <v>66580</v>
      </c>
      <c r="CA64" s="105">
        <v>70471</v>
      </c>
      <c r="CB64" s="105">
        <v>72417</v>
      </c>
      <c r="CC64" s="105">
        <v>74362</v>
      </c>
      <c r="CD64" s="105">
        <v>76308</v>
      </c>
      <c r="CE64" s="105">
        <v>78254</v>
      </c>
      <c r="CF64" s="105">
        <v>80199</v>
      </c>
      <c r="CG64" s="105">
        <v>82145</v>
      </c>
      <c r="CH64" s="105">
        <v>84090</v>
      </c>
      <c r="CI64" s="105">
        <v>86036</v>
      </c>
      <c r="CJ64" s="107"/>
      <c r="CK64" s="104">
        <v>14</v>
      </c>
      <c r="CL64" s="105">
        <v>66913</v>
      </c>
      <c r="CM64" s="105">
        <v>70824</v>
      </c>
      <c r="CN64" s="105">
        <v>72779</v>
      </c>
      <c r="CO64" s="105">
        <v>74734</v>
      </c>
      <c r="CP64" s="105">
        <v>76689</v>
      </c>
      <c r="CQ64" s="105">
        <v>78644</v>
      </c>
      <c r="CR64" s="105">
        <v>80600</v>
      </c>
      <c r="CS64" s="105">
        <v>82555</v>
      </c>
      <c r="CT64" s="105">
        <v>84510</v>
      </c>
      <c r="CU64" s="105">
        <v>86465</v>
      </c>
    </row>
    <row r="65" spans="1:99" ht="19.5" customHeight="1">
      <c r="A65" s="114"/>
      <c r="B65" s="114"/>
      <c r="C65" s="114"/>
      <c r="D65" s="114"/>
      <c r="E65" s="114"/>
      <c r="F65" s="114"/>
      <c r="G65" s="114"/>
      <c r="H65" s="114"/>
      <c r="I65" s="114"/>
      <c r="J65" s="114"/>
      <c r="L65" s="86"/>
      <c r="M65" s="86"/>
      <c r="N65" s="86"/>
      <c r="O65" s="86"/>
      <c r="P65" s="86"/>
      <c r="Q65" s="123"/>
      <c r="R65" s="123"/>
      <c r="S65" s="123"/>
      <c r="T65" s="123"/>
      <c r="U65" s="123"/>
      <c r="V65" s="86"/>
      <c r="W65" s="86"/>
      <c r="Y65" s="114"/>
      <c r="Z65" s="42"/>
      <c r="AB65" s="117"/>
      <c r="AC65" s="70"/>
      <c r="AD65" s="116"/>
      <c r="AE65" s="15"/>
      <c r="AU65" s="85"/>
      <c r="AZ65" s="124">
        <v>15</v>
      </c>
      <c r="BA65" s="113">
        <v>65920</v>
      </c>
      <c r="BB65" s="113">
        <v>69772</v>
      </c>
      <c r="BC65" s="113">
        <v>71698</v>
      </c>
      <c r="BD65" s="113">
        <v>75550</v>
      </c>
      <c r="BE65" s="113">
        <v>77477</v>
      </c>
      <c r="BF65" s="113">
        <v>79404</v>
      </c>
      <c r="BG65" s="113">
        <v>81329</v>
      </c>
      <c r="BH65" s="113">
        <v>83255</v>
      </c>
      <c r="BI65" s="113">
        <v>85181</v>
      </c>
      <c r="BJ65" s="113">
        <v>87109</v>
      </c>
      <c r="BK65" s="107"/>
      <c r="BL65" s="107"/>
      <c r="BM65" s="124">
        <v>15</v>
      </c>
      <c r="BN65" s="113">
        <v>66249</v>
      </c>
      <c r="BO65" s="113">
        <v>70121</v>
      </c>
      <c r="BP65" s="113">
        <v>72057</v>
      </c>
      <c r="BQ65" s="113">
        <v>75929</v>
      </c>
      <c r="BR65" s="113">
        <v>77864</v>
      </c>
      <c r="BS65" s="113">
        <v>79800</v>
      </c>
      <c r="BT65" s="113">
        <v>81736</v>
      </c>
      <c r="BU65" s="113">
        <v>83672</v>
      </c>
      <c r="BV65" s="113">
        <v>85608</v>
      </c>
      <c r="BW65" s="113">
        <v>87544</v>
      </c>
      <c r="BX65" s="107"/>
      <c r="BY65" s="124">
        <v>15</v>
      </c>
      <c r="BZ65" s="113">
        <v>66580</v>
      </c>
      <c r="CA65" s="113">
        <v>70471</v>
      </c>
      <c r="CB65" s="113">
        <v>72417</v>
      </c>
      <c r="CC65" s="113">
        <v>76308</v>
      </c>
      <c r="CD65" s="113">
        <v>78254</v>
      </c>
      <c r="CE65" s="113">
        <v>80199</v>
      </c>
      <c r="CF65" s="113">
        <v>82145</v>
      </c>
      <c r="CG65" s="113">
        <v>84090</v>
      </c>
      <c r="CH65" s="113">
        <v>86036</v>
      </c>
      <c r="CI65" s="113">
        <v>87981</v>
      </c>
      <c r="CJ65" s="107"/>
      <c r="CK65" s="124">
        <v>15</v>
      </c>
      <c r="CL65" s="113">
        <v>66913</v>
      </c>
      <c r="CM65" s="113">
        <v>70824</v>
      </c>
      <c r="CN65" s="113">
        <v>72779</v>
      </c>
      <c r="CO65" s="113">
        <v>76689</v>
      </c>
      <c r="CP65" s="113">
        <v>78644</v>
      </c>
      <c r="CQ65" s="113">
        <v>80600</v>
      </c>
      <c r="CR65" s="113">
        <v>82555</v>
      </c>
      <c r="CS65" s="113">
        <v>84510</v>
      </c>
      <c r="CT65" s="113">
        <v>86465</v>
      </c>
      <c r="CU65" s="113">
        <v>88421</v>
      </c>
    </row>
    <row r="66" spans="1:99" ht="19.5" customHeight="1">
      <c r="A66" s="114"/>
      <c r="B66" s="114"/>
      <c r="C66" s="114"/>
      <c r="D66" s="114"/>
      <c r="E66" s="114"/>
      <c r="F66" s="114"/>
      <c r="G66" s="114"/>
      <c r="H66" s="114"/>
      <c r="I66" s="114"/>
      <c r="J66" s="114"/>
      <c r="L66" s="86"/>
      <c r="M66" s="86"/>
      <c r="N66" s="86"/>
      <c r="O66" s="86"/>
      <c r="P66" s="86"/>
      <c r="Q66" s="123"/>
      <c r="R66" s="123"/>
      <c r="S66" s="123"/>
      <c r="T66" s="123"/>
      <c r="U66" s="123"/>
      <c r="V66" s="86"/>
      <c r="W66" s="86"/>
      <c r="Y66" s="114"/>
      <c r="Z66" s="42"/>
      <c r="AB66" s="117"/>
      <c r="AC66" s="121"/>
      <c r="AD66" s="116"/>
      <c r="AE66" s="15"/>
      <c r="AU66" s="85"/>
      <c r="AZ66" s="104">
        <v>16</v>
      </c>
      <c r="BA66" s="105">
        <v>65920</v>
      </c>
      <c r="BB66" s="105">
        <v>69772</v>
      </c>
      <c r="BC66" s="105">
        <v>71698</v>
      </c>
      <c r="BD66" s="105">
        <v>75550</v>
      </c>
      <c r="BE66" s="105">
        <v>79404</v>
      </c>
      <c r="BF66" s="105">
        <v>81329</v>
      </c>
      <c r="BG66" s="105">
        <v>83255</v>
      </c>
      <c r="BH66" s="105">
        <v>85181</v>
      </c>
      <c r="BI66" s="105">
        <v>87109</v>
      </c>
      <c r="BJ66" s="108">
        <v>89034</v>
      </c>
      <c r="BK66" s="107"/>
      <c r="BL66" s="107"/>
      <c r="BM66" s="104">
        <v>16</v>
      </c>
      <c r="BN66" s="105">
        <v>66249</v>
      </c>
      <c r="BO66" s="105">
        <v>70121</v>
      </c>
      <c r="BP66" s="105">
        <v>72057</v>
      </c>
      <c r="BQ66" s="105">
        <v>75929</v>
      </c>
      <c r="BR66" s="105">
        <v>79800</v>
      </c>
      <c r="BS66" s="105">
        <v>81736</v>
      </c>
      <c r="BT66" s="105">
        <v>83672</v>
      </c>
      <c r="BU66" s="105">
        <v>85608</v>
      </c>
      <c r="BV66" s="105">
        <v>87544</v>
      </c>
      <c r="BW66" s="105">
        <v>89480</v>
      </c>
      <c r="BX66" s="107"/>
      <c r="BY66" s="104">
        <v>16</v>
      </c>
      <c r="BZ66" s="105">
        <v>66580</v>
      </c>
      <c r="CA66" s="105">
        <v>70471</v>
      </c>
      <c r="CB66" s="105">
        <v>72417</v>
      </c>
      <c r="CC66" s="105">
        <v>76308</v>
      </c>
      <c r="CD66" s="105">
        <v>80199</v>
      </c>
      <c r="CE66" s="105">
        <v>82145</v>
      </c>
      <c r="CF66" s="105">
        <v>84090</v>
      </c>
      <c r="CG66" s="105">
        <v>86036</v>
      </c>
      <c r="CH66" s="105">
        <v>87981</v>
      </c>
      <c r="CI66" s="105">
        <v>89927</v>
      </c>
      <c r="CJ66" s="107"/>
      <c r="CK66" s="104">
        <v>16</v>
      </c>
      <c r="CL66" s="105">
        <v>66913</v>
      </c>
      <c r="CM66" s="105">
        <v>70824</v>
      </c>
      <c r="CN66" s="105">
        <v>72779</v>
      </c>
      <c r="CO66" s="105">
        <v>76689</v>
      </c>
      <c r="CP66" s="105">
        <v>80600</v>
      </c>
      <c r="CQ66" s="105">
        <v>82555</v>
      </c>
      <c r="CR66" s="105">
        <v>84510</v>
      </c>
      <c r="CS66" s="105">
        <v>86465</v>
      </c>
      <c r="CT66" s="105">
        <v>88421</v>
      </c>
      <c r="CU66" s="105">
        <v>90376</v>
      </c>
    </row>
    <row r="67" spans="1:99" ht="19.5" hidden="1" customHeight="1">
      <c r="L67" s="86"/>
      <c r="M67" s="86"/>
      <c r="N67" s="86"/>
      <c r="O67" s="86"/>
      <c r="P67" s="86"/>
      <c r="Q67" s="123"/>
      <c r="R67" s="123"/>
      <c r="S67" s="123"/>
      <c r="T67" s="123"/>
      <c r="U67" s="123"/>
      <c r="V67" s="86"/>
      <c r="W67" s="86"/>
      <c r="AB67" s="117"/>
      <c r="AC67" s="125"/>
      <c r="AD67" s="116"/>
      <c r="AE67" s="15"/>
      <c r="AU67" s="85"/>
      <c r="AZ67" s="104">
        <v>17</v>
      </c>
      <c r="BA67" s="105">
        <v>65920</v>
      </c>
      <c r="BB67" s="105">
        <v>69772</v>
      </c>
      <c r="BC67" s="105">
        <v>71698</v>
      </c>
      <c r="BD67" s="105">
        <v>75550</v>
      </c>
      <c r="BE67" s="105">
        <v>79404</v>
      </c>
      <c r="BF67" s="105">
        <v>83255</v>
      </c>
      <c r="BG67" s="105">
        <v>85181</v>
      </c>
      <c r="BH67" s="105">
        <v>87109</v>
      </c>
      <c r="BI67" s="105">
        <v>89034</v>
      </c>
      <c r="BJ67" s="108">
        <v>90960</v>
      </c>
      <c r="BK67" s="107"/>
      <c r="BL67" s="107"/>
      <c r="BM67" s="104">
        <v>17</v>
      </c>
      <c r="BN67" s="105">
        <v>66249</v>
      </c>
      <c r="BO67" s="105">
        <v>70121</v>
      </c>
      <c r="BP67" s="105">
        <v>72057</v>
      </c>
      <c r="BQ67" s="105">
        <v>75929</v>
      </c>
      <c r="BR67" s="105">
        <v>79800</v>
      </c>
      <c r="BS67" s="105">
        <v>83672</v>
      </c>
      <c r="BT67" s="105">
        <v>85608</v>
      </c>
      <c r="BU67" s="105">
        <v>87544</v>
      </c>
      <c r="BV67" s="105">
        <v>89480</v>
      </c>
      <c r="BW67" s="105">
        <v>91415</v>
      </c>
      <c r="BX67" s="107"/>
      <c r="BY67" s="104">
        <v>17</v>
      </c>
      <c r="BZ67" s="105">
        <v>66580</v>
      </c>
      <c r="CA67" s="105">
        <v>70471</v>
      </c>
      <c r="CB67" s="105">
        <v>72417</v>
      </c>
      <c r="CC67" s="105">
        <v>76308</v>
      </c>
      <c r="CD67" s="105">
        <v>80199</v>
      </c>
      <c r="CE67" s="105">
        <v>84090</v>
      </c>
      <c r="CF67" s="105">
        <v>86036</v>
      </c>
      <c r="CG67" s="105">
        <v>87981</v>
      </c>
      <c r="CH67" s="105">
        <v>89927</v>
      </c>
      <c r="CI67" s="105">
        <v>91872</v>
      </c>
      <c r="CJ67" s="107"/>
      <c r="CK67" s="104">
        <v>17</v>
      </c>
      <c r="CL67" s="105">
        <v>66913</v>
      </c>
      <c r="CM67" s="105">
        <v>70824</v>
      </c>
      <c r="CN67" s="105">
        <v>72779</v>
      </c>
      <c r="CO67" s="105">
        <v>76689</v>
      </c>
      <c r="CP67" s="105">
        <v>80600</v>
      </c>
      <c r="CQ67" s="105">
        <v>84510</v>
      </c>
      <c r="CR67" s="105">
        <v>86465</v>
      </c>
      <c r="CS67" s="105">
        <v>88421</v>
      </c>
      <c r="CT67" s="105">
        <v>90376</v>
      </c>
      <c r="CU67" s="105">
        <v>92331</v>
      </c>
    </row>
    <row r="68" spans="1:99" ht="19.5" hidden="1" customHeight="1">
      <c r="L68" s="86"/>
      <c r="M68" s="86"/>
      <c r="N68" s="86"/>
      <c r="O68" s="86"/>
      <c r="P68" s="86"/>
      <c r="Q68" s="123"/>
      <c r="R68" s="123"/>
      <c r="S68" s="123"/>
      <c r="T68" s="123"/>
      <c r="U68" s="123"/>
      <c r="V68" s="86"/>
      <c r="W68" s="86"/>
      <c r="AB68" s="117"/>
      <c r="AC68" s="126"/>
      <c r="AD68" s="116"/>
      <c r="AE68" s="15"/>
      <c r="AZ68" s="127">
        <v>18</v>
      </c>
      <c r="BA68" s="105">
        <v>66579</v>
      </c>
      <c r="BB68" s="105">
        <v>70470</v>
      </c>
      <c r="BC68" s="105">
        <v>72415</v>
      </c>
      <c r="BD68" s="105">
        <v>76306</v>
      </c>
      <c r="BE68" s="105">
        <v>80198</v>
      </c>
      <c r="BF68" s="105">
        <v>84087</v>
      </c>
      <c r="BG68" s="105">
        <v>86033</v>
      </c>
      <c r="BH68" s="105">
        <v>87980</v>
      </c>
      <c r="BI68" s="105">
        <v>89925</v>
      </c>
      <c r="BJ68" s="108">
        <v>91869</v>
      </c>
      <c r="BK68" s="107"/>
      <c r="BL68" s="107"/>
      <c r="BM68" s="127">
        <v>18</v>
      </c>
      <c r="BN68" s="105">
        <v>66911</v>
      </c>
      <c r="BO68" s="105">
        <v>70822</v>
      </c>
      <c r="BP68" s="105">
        <v>72778</v>
      </c>
      <c r="BQ68" s="105">
        <v>76689</v>
      </c>
      <c r="BR68" s="105">
        <v>80598</v>
      </c>
      <c r="BS68" s="105">
        <v>84508</v>
      </c>
      <c r="BT68" s="105">
        <v>86464</v>
      </c>
      <c r="BU68" s="105">
        <v>88419</v>
      </c>
      <c r="BV68" s="105">
        <v>90375</v>
      </c>
      <c r="BW68" s="105">
        <v>92329</v>
      </c>
      <c r="BX68" s="107"/>
      <c r="BY68" s="127">
        <v>18</v>
      </c>
      <c r="BZ68" s="105">
        <v>67246</v>
      </c>
      <c r="CA68" s="105">
        <v>71176</v>
      </c>
      <c r="CB68" s="105">
        <v>73141</v>
      </c>
      <c r="CC68" s="105">
        <v>77072</v>
      </c>
      <c r="CD68" s="105">
        <v>81001</v>
      </c>
      <c r="CE68" s="105">
        <v>84930</v>
      </c>
      <c r="CF68" s="105">
        <v>86897</v>
      </c>
      <c r="CG68" s="105">
        <v>88861</v>
      </c>
      <c r="CH68" s="105">
        <v>90827</v>
      </c>
      <c r="CI68" s="105">
        <v>92790</v>
      </c>
      <c r="CJ68" s="107"/>
      <c r="CK68" s="127">
        <v>18</v>
      </c>
      <c r="CL68" s="105">
        <v>67582</v>
      </c>
      <c r="CM68" s="105">
        <v>71533</v>
      </c>
      <c r="CN68" s="105">
        <v>73507</v>
      </c>
      <c r="CO68" s="105">
        <v>77456</v>
      </c>
      <c r="CP68" s="105">
        <v>81406</v>
      </c>
      <c r="CQ68" s="105">
        <v>85355</v>
      </c>
      <c r="CR68" s="105">
        <v>87330</v>
      </c>
      <c r="CS68" s="105">
        <v>89305</v>
      </c>
      <c r="CT68" s="105">
        <v>91280</v>
      </c>
      <c r="CU68" s="105">
        <v>93254</v>
      </c>
    </row>
    <row r="69" spans="1:99" ht="19.5" hidden="1" customHeight="1">
      <c r="L69" s="86"/>
      <c r="M69" s="86"/>
      <c r="N69" s="86"/>
      <c r="O69" s="86"/>
      <c r="P69" s="86"/>
      <c r="Q69" s="86"/>
      <c r="R69" s="86"/>
      <c r="S69" s="86"/>
      <c r="T69" s="86"/>
      <c r="U69" s="86"/>
      <c r="V69" s="86"/>
      <c r="W69" s="86"/>
      <c r="AB69" s="128"/>
      <c r="AC69" s="15"/>
      <c r="AD69" s="15"/>
      <c r="AE69" s="15"/>
      <c r="AU69" s="1" t="s">
        <v>22</v>
      </c>
      <c r="AV69" s="1" t="s">
        <v>96</v>
      </c>
      <c r="AZ69" s="104">
        <v>19</v>
      </c>
      <c r="BA69" s="105">
        <v>67245</v>
      </c>
      <c r="BB69" s="105">
        <v>71174</v>
      </c>
      <c r="BC69" s="105">
        <v>73140</v>
      </c>
      <c r="BD69" s="105">
        <v>77069</v>
      </c>
      <c r="BE69" s="105">
        <v>81000</v>
      </c>
      <c r="BF69" s="105">
        <v>84928</v>
      </c>
      <c r="BG69" s="105">
        <v>86893</v>
      </c>
      <c r="BH69" s="105">
        <v>88860</v>
      </c>
      <c r="BI69" s="105">
        <v>90824</v>
      </c>
      <c r="BJ69" s="108">
        <v>92788</v>
      </c>
      <c r="BK69" s="107"/>
      <c r="BL69" s="107"/>
      <c r="BM69" s="104">
        <v>19</v>
      </c>
      <c r="BN69" s="105">
        <v>67580</v>
      </c>
      <c r="BO69" s="105">
        <v>71530</v>
      </c>
      <c r="BP69" s="105">
        <v>73507</v>
      </c>
      <c r="BQ69" s="105">
        <v>77456</v>
      </c>
      <c r="BR69" s="105">
        <v>81404</v>
      </c>
      <c r="BS69" s="105">
        <v>85353</v>
      </c>
      <c r="BT69" s="105">
        <v>87328</v>
      </c>
      <c r="BU69" s="105">
        <v>89303</v>
      </c>
      <c r="BV69" s="105">
        <v>91278</v>
      </c>
      <c r="BW69" s="105">
        <v>93253</v>
      </c>
      <c r="BX69" s="107"/>
      <c r="BY69" s="104">
        <v>19</v>
      </c>
      <c r="BZ69" s="105">
        <v>67919</v>
      </c>
      <c r="CA69" s="105">
        <v>71887</v>
      </c>
      <c r="CB69" s="105">
        <v>73873</v>
      </c>
      <c r="CC69" s="105">
        <v>77843</v>
      </c>
      <c r="CD69" s="105">
        <v>81811</v>
      </c>
      <c r="CE69" s="105">
        <v>85779</v>
      </c>
      <c r="CF69" s="105">
        <v>87766</v>
      </c>
      <c r="CG69" s="105">
        <v>89750</v>
      </c>
      <c r="CH69" s="105">
        <v>91735</v>
      </c>
      <c r="CI69" s="105">
        <v>93718</v>
      </c>
      <c r="CJ69" s="107"/>
      <c r="CK69" s="104">
        <v>19</v>
      </c>
      <c r="CL69" s="105">
        <v>68258</v>
      </c>
      <c r="CM69" s="105">
        <v>72248</v>
      </c>
      <c r="CN69" s="105">
        <v>74243</v>
      </c>
      <c r="CO69" s="105">
        <v>78230</v>
      </c>
      <c r="CP69" s="105">
        <v>82220</v>
      </c>
      <c r="CQ69" s="105">
        <v>86209</v>
      </c>
      <c r="CR69" s="105">
        <v>88203</v>
      </c>
      <c r="CS69" s="105">
        <v>90198</v>
      </c>
      <c r="CT69" s="105">
        <v>92193</v>
      </c>
      <c r="CU69" s="105">
        <v>94187</v>
      </c>
    </row>
    <row r="70" spans="1:99" ht="19.5" hidden="1" customHeight="1">
      <c r="L70" s="86"/>
      <c r="M70" s="86"/>
      <c r="N70" s="86"/>
      <c r="O70" s="86"/>
      <c r="P70" s="86"/>
      <c r="Q70" s="86"/>
      <c r="R70" s="86"/>
      <c r="S70" s="86"/>
      <c r="T70" s="86"/>
      <c r="U70" s="86"/>
      <c r="V70" s="86"/>
      <c r="W70" s="86"/>
      <c r="AB70" s="128"/>
      <c r="AC70" s="15"/>
      <c r="AD70" s="15"/>
      <c r="AE70" s="15"/>
      <c r="AV70" s="1" t="s">
        <v>58</v>
      </c>
      <c r="AZ70" s="112">
        <v>20</v>
      </c>
      <c r="BA70" s="113">
        <v>67917</v>
      </c>
      <c r="BB70" s="113">
        <v>71886</v>
      </c>
      <c r="BC70" s="113">
        <v>73871</v>
      </c>
      <c r="BD70" s="113">
        <v>77840</v>
      </c>
      <c r="BE70" s="113">
        <v>81810</v>
      </c>
      <c r="BF70" s="113">
        <v>85777</v>
      </c>
      <c r="BG70" s="113">
        <v>87762</v>
      </c>
      <c r="BH70" s="113">
        <v>89748</v>
      </c>
      <c r="BI70" s="113">
        <v>91732</v>
      </c>
      <c r="BJ70" s="113">
        <v>93716</v>
      </c>
      <c r="BK70" s="107"/>
      <c r="BL70" s="107"/>
      <c r="BM70" s="112">
        <v>20</v>
      </c>
      <c r="BN70" s="113">
        <v>68255</v>
      </c>
      <c r="BO70" s="113">
        <v>72246</v>
      </c>
      <c r="BP70" s="113">
        <v>74242</v>
      </c>
      <c r="BQ70" s="113">
        <v>78231</v>
      </c>
      <c r="BR70" s="113">
        <v>82218</v>
      </c>
      <c r="BS70" s="113">
        <v>86206</v>
      </c>
      <c r="BT70" s="113">
        <v>88201</v>
      </c>
      <c r="BU70" s="113">
        <v>90195</v>
      </c>
      <c r="BV70" s="113">
        <v>92191</v>
      </c>
      <c r="BW70" s="113">
        <v>94186</v>
      </c>
      <c r="BX70" s="107"/>
      <c r="BY70" s="112">
        <v>20</v>
      </c>
      <c r="BZ70" s="113">
        <v>68598</v>
      </c>
      <c r="CA70" s="113">
        <v>72606</v>
      </c>
      <c r="CB70" s="113">
        <v>74611</v>
      </c>
      <c r="CC70" s="113">
        <v>78622</v>
      </c>
      <c r="CD70" s="113">
        <v>82629</v>
      </c>
      <c r="CE70" s="113">
        <v>86637</v>
      </c>
      <c r="CF70" s="113">
        <v>88644</v>
      </c>
      <c r="CG70" s="113">
        <v>90647</v>
      </c>
      <c r="CH70" s="113">
        <v>92652</v>
      </c>
      <c r="CI70" s="113">
        <v>94655</v>
      </c>
      <c r="CJ70" s="107"/>
      <c r="CK70" s="112">
        <v>20</v>
      </c>
      <c r="CL70" s="113">
        <v>68940</v>
      </c>
      <c r="CM70" s="113">
        <v>72971</v>
      </c>
      <c r="CN70" s="113">
        <v>74985</v>
      </c>
      <c r="CO70" s="113">
        <v>79013</v>
      </c>
      <c r="CP70" s="113">
        <v>83042</v>
      </c>
      <c r="CQ70" s="113">
        <v>87071</v>
      </c>
      <c r="CR70" s="113">
        <v>89085</v>
      </c>
      <c r="CS70" s="113">
        <v>91099</v>
      </c>
      <c r="CT70" s="113">
        <v>93115</v>
      </c>
      <c r="CU70" s="113">
        <v>95129</v>
      </c>
    </row>
    <row r="71" spans="1:99" ht="19.5" hidden="1" customHeight="1">
      <c r="L71" s="86"/>
      <c r="M71" s="86"/>
      <c r="N71" s="86"/>
      <c r="O71" s="86"/>
      <c r="P71" s="86"/>
      <c r="Q71" s="86"/>
      <c r="R71" s="86"/>
      <c r="S71" s="86"/>
      <c r="T71" s="86"/>
      <c r="U71" s="86"/>
      <c r="V71" s="86"/>
      <c r="W71" s="86"/>
      <c r="AB71" s="128"/>
      <c r="AC71" s="15"/>
      <c r="AD71" s="15"/>
      <c r="AE71" s="15"/>
      <c r="AZ71" s="104">
        <v>21</v>
      </c>
      <c r="BA71" s="105">
        <v>68596</v>
      </c>
      <c r="BB71" s="105">
        <v>72605</v>
      </c>
      <c r="BC71" s="105">
        <v>74610</v>
      </c>
      <c r="BD71" s="105">
        <v>78618</v>
      </c>
      <c r="BE71" s="105">
        <v>82628</v>
      </c>
      <c r="BF71" s="105">
        <v>86635</v>
      </c>
      <c r="BG71" s="105">
        <v>88640</v>
      </c>
      <c r="BH71" s="105">
        <v>90646</v>
      </c>
      <c r="BI71" s="105">
        <v>92649</v>
      </c>
      <c r="BJ71" s="108">
        <v>94653</v>
      </c>
      <c r="BK71" s="107"/>
      <c r="BL71" s="107"/>
      <c r="BM71" s="104">
        <v>21</v>
      </c>
      <c r="BN71" s="105">
        <v>68937</v>
      </c>
      <c r="BO71" s="105">
        <v>72969</v>
      </c>
      <c r="BP71" s="105">
        <v>74985</v>
      </c>
      <c r="BQ71" s="105">
        <v>79013</v>
      </c>
      <c r="BR71" s="105">
        <v>83040</v>
      </c>
      <c r="BS71" s="105">
        <v>87068</v>
      </c>
      <c r="BT71" s="105">
        <v>89083</v>
      </c>
      <c r="BU71" s="105">
        <v>91097</v>
      </c>
      <c r="BV71" s="105">
        <v>93113</v>
      </c>
      <c r="BW71" s="105">
        <v>95128</v>
      </c>
      <c r="BX71" s="107"/>
      <c r="BY71" s="104">
        <v>21</v>
      </c>
      <c r="BZ71" s="105">
        <v>69284</v>
      </c>
      <c r="CA71" s="105">
        <v>73332</v>
      </c>
      <c r="CB71" s="105">
        <v>75357</v>
      </c>
      <c r="CC71" s="105">
        <v>79408</v>
      </c>
      <c r="CD71" s="105">
        <v>83455</v>
      </c>
      <c r="CE71" s="105">
        <v>87504</v>
      </c>
      <c r="CF71" s="105">
        <v>89531</v>
      </c>
      <c r="CG71" s="105">
        <v>91554</v>
      </c>
      <c r="CH71" s="105">
        <v>93578</v>
      </c>
      <c r="CI71" s="105">
        <v>95601</v>
      </c>
      <c r="CJ71" s="107"/>
      <c r="CK71" s="104">
        <v>21</v>
      </c>
      <c r="CL71" s="105">
        <v>69629</v>
      </c>
      <c r="CM71" s="105">
        <v>73701</v>
      </c>
      <c r="CN71" s="105">
        <v>75735</v>
      </c>
      <c r="CO71" s="105">
        <v>79803</v>
      </c>
      <c r="CP71" s="105">
        <v>83872</v>
      </c>
      <c r="CQ71" s="105">
        <v>87942</v>
      </c>
      <c r="CR71" s="105">
        <v>89976</v>
      </c>
      <c r="CS71" s="105">
        <v>92011</v>
      </c>
      <c r="CT71" s="105">
        <v>94046</v>
      </c>
      <c r="CU71" s="105">
        <v>96080</v>
      </c>
    </row>
    <row r="72" spans="1:99" ht="19.5" hidden="1" customHeight="1">
      <c r="AB72" s="128"/>
      <c r="AC72" s="15"/>
      <c r="AD72" s="15"/>
      <c r="AE72" s="15"/>
      <c r="AU72" s="1" t="s">
        <v>28</v>
      </c>
      <c r="AZ72" s="104">
        <v>22</v>
      </c>
      <c r="BA72" s="105">
        <v>69282</v>
      </c>
      <c r="BB72" s="105">
        <v>73331</v>
      </c>
      <c r="BC72" s="105">
        <v>75356</v>
      </c>
      <c r="BD72" s="105">
        <v>79404</v>
      </c>
      <c r="BE72" s="105">
        <v>83454</v>
      </c>
      <c r="BF72" s="105">
        <v>87501</v>
      </c>
      <c r="BG72" s="105">
        <v>89526</v>
      </c>
      <c r="BH72" s="105">
        <v>91552</v>
      </c>
      <c r="BI72" s="105">
        <v>93576</v>
      </c>
      <c r="BJ72" s="108">
        <v>95600</v>
      </c>
      <c r="BK72" s="107"/>
      <c r="BL72" s="107"/>
      <c r="BM72" s="104">
        <v>22</v>
      </c>
      <c r="BN72" s="105">
        <v>69626</v>
      </c>
      <c r="BO72" s="105">
        <v>73699</v>
      </c>
      <c r="BP72" s="105">
        <v>75735</v>
      </c>
      <c r="BQ72" s="105">
        <v>79803</v>
      </c>
      <c r="BR72" s="105">
        <v>83870</v>
      </c>
      <c r="BS72" s="105">
        <v>87938</v>
      </c>
      <c r="BT72" s="105">
        <v>89973</v>
      </c>
      <c r="BU72" s="105">
        <v>92008</v>
      </c>
      <c r="BV72" s="105">
        <v>94045</v>
      </c>
      <c r="BW72" s="105">
        <v>96080</v>
      </c>
      <c r="BX72" s="107"/>
      <c r="BY72" s="104">
        <v>22</v>
      </c>
      <c r="BZ72" s="105">
        <v>69977</v>
      </c>
      <c r="CA72" s="105">
        <v>74065</v>
      </c>
      <c r="CB72" s="105">
        <v>76110</v>
      </c>
      <c r="CC72" s="105">
        <v>80202</v>
      </c>
      <c r="CD72" s="105">
        <v>84289</v>
      </c>
      <c r="CE72" s="105">
        <v>88379</v>
      </c>
      <c r="CF72" s="105">
        <v>90426</v>
      </c>
      <c r="CG72" s="105">
        <v>92469</v>
      </c>
      <c r="CH72" s="105">
        <v>94514</v>
      </c>
      <c r="CI72" s="105">
        <v>96557</v>
      </c>
      <c r="CJ72" s="107"/>
      <c r="CK72" s="104">
        <v>22</v>
      </c>
      <c r="CL72" s="105">
        <v>70325</v>
      </c>
      <c r="CM72" s="105">
        <v>74438</v>
      </c>
      <c r="CN72" s="105">
        <v>76492</v>
      </c>
      <c r="CO72" s="105">
        <v>80601</v>
      </c>
      <c r="CP72" s="105">
        <v>84710</v>
      </c>
      <c r="CQ72" s="105">
        <v>88821</v>
      </c>
      <c r="CR72" s="105">
        <v>90875</v>
      </c>
      <c r="CS72" s="105">
        <v>92931</v>
      </c>
      <c r="CT72" s="105">
        <v>94987</v>
      </c>
      <c r="CU72" s="105">
        <v>97041</v>
      </c>
    </row>
    <row r="73" spans="1:99" ht="19.5" hidden="1" customHeight="1">
      <c r="AB73" s="128"/>
      <c r="AC73" s="15"/>
      <c r="AD73" s="15"/>
      <c r="AE73" s="15"/>
      <c r="AU73" s="1">
        <v>1</v>
      </c>
      <c r="AZ73" s="127">
        <v>23</v>
      </c>
      <c r="BA73" s="105">
        <v>69975</v>
      </c>
      <c r="BB73" s="105">
        <v>74064</v>
      </c>
      <c r="BC73" s="105">
        <v>76109</v>
      </c>
      <c r="BD73" s="105">
        <v>80198</v>
      </c>
      <c r="BE73" s="105">
        <v>84288</v>
      </c>
      <c r="BF73" s="105">
        <v>88376</v>
      </c>
      <c r="BG73" s="105">
        <v>90422</v>
      </c>
      <c r="BH73" s="105">
        <v>92468</v>
      </c>
      <c r="BI73" s="105">
        <v>94512</v>
      </c>
      <c r="BJ73" s="108">
        <v>96556</v>
      </c>
      <c r="BK73" s="107"/>
      <c r="BL73" s="107"/>
      <c r="BM73" s="127">
        <v>23</v>
      </c>
      <c r="BN73" s="105">
        <v>70322</v>
      </c>
      <c r="BO73" s="105">
        <v>74436</v>
      </c>
      <c r="BP73" s="105">
        <v>76492</v>
      </c>
      <c r="BQ73" s="105">
        <v>80601</v>
      </c>
      <c r="BR73" s="105">
        <v>84708</v>
      </c>
      <c r="BS73" s="105">
        <v>88817</v>
      </c>
      <c r="BT73" s="105">
        <v>90873</v>
      </c>
      <c r="BU73" s="105">
        <v>92929</v>
      </c>
      <c r="BV73" s="105">
        <v>94986</v>
      </c>
      <c r="BW73" s="105">
        <v>97041</v>
      </c>
      <c r="BX73" s="107"/>
      <c r="BY73" s="127">
        <v>23</v>
      </c>
      <c r="BZ73" s="105">
        <v>70677</v>
      </c>
      <c r="CA73" s="105">
        <v>74805</v>
      </c>
      <c r="CB73" s="105">
        <v>76871</v>
      </c>
      <c r="CC73" s="105">
        <v>81004</v>
      </c>
      <c r="CD73" s="105">
        <v>85131</v>
      </c>
      <c r="CE73" s="105">
        <v>89263</v>
      </c>
      <c r="CF73" s="105">
        <v>91331</v>
      </c>
      <c r="CG73" s="105">
        <v>93394</v>
      </c>
      <c r="CH73" s="105">
        <v>95459</v>
      </c>
      <c r="CI73" s="105">
        <v>97523</v>
      </c>
      <c r="CJ73" s="107"/>
      <c r="CK73" s="127">
        <v>23</v>
      </c>
      <c r="CL73" s="105">
        <v>71028</v>
      </c>
      <c r="CM73" s="105">
        <v>75182</v>
      </c>
      <c r="CN73" s="105">
        <v>77256</v>
      </c>
      <c r="CO73" s="105">
        <v>81407</v>
      </c>
      <c r="CP73" s="105">
        <v>85557</v>
      </c>
      <c r="CQ73" s="105">
        <v>89709</v>
      </c>
      <c r="CR73" s="105">
        <v>91785</v>
      </c>
      <c r="CS73" s="105">
        <v>93861</v>
      </c>
      <c r="CT73" s="105">
        <v>95937</v>
      </c>
      <c r="CU73" s="105">
        <v>98011</v>
      </c>
    </row>
    <row r="74" spans="1:99" ht="19.5" hidden="1" customHeight="1">
      <c r="AB74" s="128"/>
      <c r="AC74" s="15"/>
      <c r="AD74" s="15"/>
      <c r="AE74" s="15"/>
      <c r="AU74" s="1">
        <v>2</v>
      </c>
      <c r="AZ74" s="127">
        <v>24</v>
      </c>
      <c r="BA74" s="105">
        <v>70675</v>
      </c>
      <c r="BB74" s="105">
        <v>74805</v>
      </c>
      <c r="BC74" s="105">
        <v>76870</v>
      </c>
      <c r="BD74" s="105">
        <v>81000</v>
      </c>
      <c r="BE74" s="105">
        <v>85131</v>
      </c>
      <c r="BF74" s="105">
        <v>89260</v>
      </c>
      <c r="BG74" s="105">
        <v>91326</v>
      </c>
      <c r="BH74" s="105">
        <v>93392</v>
      </c>
      <c r="BI74" s="105">
        <v>95457</v>
      </c>
      <c r="BJ74" s="108">
        <v>97521</v>
      </c>
      <c r="BK74" s="107"/>
      <c r="BL74" s="107"/>
      <c r="BM74" s="127">
        <v>24</v>
      </c>
      <c r="BN74" s="105">
        <v>71025</v>
      </c>
      <c r="BO74" s="105">
        <v>75181</v>
      </c>
      <c r="BP74" s="105">
        <v>77257</v>
      </c>
      <c r="BQ74" s="105">
        <v>81407</v>
      </c>
      <c r="BR74" s="105">
        <v>85555</v>
      </c>
      <c r="BS74" s="105">
        <v>89705</v>
      </c>
      <c r="BT74" s="105">
        <v>91782</v>
      </c>
      <c r="BU74" s="105">
        <v>93858</v>
      </c>
      <c r="BV74" s="105">
        <v>95936</v>
      </c>
      <c r="BW74" s="105">
        <v>98011</v>
      </c>
      <c r="BX74" s="107"/>
      <c r="BY74" s="127">
        <v>24</v>
      </c>
      <c r="BZ74" s="105">
        <v>71384</v>
      </c>
      <c r="CA74" s="105">
        <v>75553</v>
      </c>
      <c r="CB74" s="105">
        <v>77640</v>
      </c>
      <c r="CC74" s="105">
        <v>81814</v>
      </c>
      <c r="CD74" s="105">
        <v>85982</v>
      </c>
      <c r="CE74" s="105">
        <v>90156</v>
      </c>
      <c r="CF74" s="105">
        <v>92244</v>
      </c>
      <c r="CG74" s="105">
        <v>94327</v>
      </c>
      <c r="CH74" s="105">
        <v>96413</v>
      </c>
      <c r="CI74" s="105">
        <v>98498</v>
      </c>
      <c r="CJ74" s="107"/>
      <c r="CK74" s="127">
        <v>24</v>
      </c>
      <c r="CL74" s="105">
        <v>71739</v>
      </c>
      <c r="CM74" s="105">
        <v>75934</v>
      </c>
      <c r="CN74" s="105">
        <v>78028</v>
      </c>
      <c r="CO74" s="105">
        <v>82221</v>
      </c>
      <c r="CP74" s="105">
        <v>86413</v>
      </c>
      <c r="CQ74" s="105">
        <v>90606</v>
      </c>
      <c r="CR74" s="105">
        <v>92703</v>
      </c>
      <c r="CS74" s="105">
        <v>94799</v>
      </c>
      <c r="CT74" s="105">
        <v>96896</v>
      </c>
      <c r="CU74" s="105">
        <v>98991</v>
      </c>
    </row>
    <row r="75" spans="1:99" ht="19.5" hidden="1" customHeight="1">
      <c r="AB75" s="118"/>
      <c r="AC75" s="70"/>
      <c r="AD75" s="42"/>
      <c r="AE75" s="121"/>
      <c r="AF75" s="116"/>
      <c r="AU75" s="1">
        <v>3</v>
      </c>
      <c r="AZ75" s="112">
        <v>25</v>
      </c>
      <c r="BA75" s="113">
        <v>71382</v>
      </c>
      <c r="BB75" s="113">
        <v>75553</v>
      </c>
      <c r="BC75" s="113">
        <v>77639</v>
      </c>
      <c r="BD75" s="113">
        <v>81810</v>
      </c>
      <c r="BE75" s="113">
        <v>85983</v>
      </c>
      <c r="BF75" s="113">
        <v>90153</v>
      </c>
      <c r="BG75" s="113">
        <v>92239</v>
      </c>
      <c r="BH75" s="113">
        <v>94326</v>
      </c>
      <c r="BI75" s="113">
        <v>96411</v>
      </c>
      <c r="BJ75" s="113">
        <v>98496</v>
      </c>
      <c r="BK75" s="107"/>
      <c r="BL75" s="107"/>
      <c r="BM75" s="112">
        <v>25</v>
      </c>
      <c r="BN75" s="113">
        <v>71736</v>
      </c>
      <c r="BO75" s="113">
        <v>75933</v>
      </c>
      <c r="BP75" s="113">
        <v>78030</v>
      </c>
      <c r="BQ75" s="113">
        <v>82221</v>
      </c>
      <c r="BR75" s="113">
        <v>86411</v>
      </c>
      <c r="BS75" s="113">
        <v>90602</v>
      </c>
      <c r="BT75" s="113">
        <v>92700</v>
      </c>
      <c r="BU75" s="113">
        <v>94797</v>
      </c>
      <c r="BV75" s="113">
        <v>96895</v>
      </c>
      <c r="BW75" s="113">
        <v>98991</v>
      </c>
      <c r="BX75" s="107"/>
      <c r="BY75" s="112">
        <v>25</v>
      </c>
      <c r="BZ75" s="113">
        <v>72098</v>
      </c>
      <c r="CA75" s="113">
        <v>76308</v>
      </c>
      <c r="CB75" s="113">
        <v>78417</v>
      </c>
      <c r="CC75" s="113">
        <v>82632</v>
      </c>
      <c r="CD75" s="113">
        <v>86843</v>
      </c>
      <c r="CE75" s="113">
        <v>91058</v>
      </c>
      <c r="CF75" s="113">
        <v>93166</v>
      </c>
      <c r="CG75" s="113">
        <v>95270</v>
      </c>
      <c r="CH75" s="113">
        <v>97377</v>
      </c>
      <c r="CI75" s="113">
        <v>99483</v>
      </c>
      <c r="CJ75" s="107"/>
      <c r="CK75" s="112">
        <v>25</v>
      </c>
      <c r="CL75" s="113">
        <v>72457</v>
      </c>
      <c r="CM75" s="113">
        <v>76693</v>
      </c>
      <c r="CN75" s="113">
        <v>78809</v>
      </c>
      <c r="CO75" s="113">
        <v>83043</v>
      </c>
      <c r="CP75" s="113">
        <v>87278</v>
      </c>
      <c r="CQ75" s="113">
        <v>91512</v>
      </c>
      <c r="CR75" s="113">
        <v>93630</v>
      </c>
      <c r="CS75" s="113">
        <v>95747</v>
      </c>
      <c r="CT75" s="113">
        <v>97864</v>
      </c>
      <c r="CU75" s="113">
        <v>99981</v>
      </c>
    </row>
    <row r="76" spans="1:99" ht="19.5" hidden="1" customHeight="1">
      <c r="AB76" s="117"/>
      <c r="AC76" s="70"/>
      <c r="AD76" s="42"/>
      <c r="AE76" s="121"/>
      <c r="AF76" s="116"/>
      <c r="AU76" s="1">
        <v>4</v>
      </c>
      <c r="AZ76" s="127">
        <v>26</v>
      </c>
      <c r="BA76" s="105">
        <v>72095</v>
      </c>
      <c r="BB76" s="105">
        <v>76308</v>
      </c>
      <c r="BC76" s="105">
        <v>78415</v>
      </c>
      <c r="BD76" s="105">
        <v>82628</v>
      </c>
      <c r="BE76" s="105">
        <v>86843</v>
      </c>
      <c r="BF76" s="105">
        <v>91054</v>
      </c>
      <c r="BG76" s="105">
        <v>93161</v>
      </c>
      <c r="BH76" s="105">
        <v>95270</v>
      </c>
      <c r="BI76" s="105">
        <v>97375</v>
      </c>
      <c r="BJ76" s="108">
        <v>99481</v>
      </c>
      <c r="BK76" s="107"/>
      <c r="BL76" s="107"/>
      <c r="BM76" s="127">
        <v>26</v>
      </c>
      <c r="BN76" s="105">
        <v>72453</v>
      </c>
      <c r="BO76" s="105">
        <v>76692</v>
      </c>
      <c r="BP76" s="105">
        <v>78810</v>
      </c>
      <c r="BQ76" s="105">
        <v>83043</v>
      </c>
      <c r="BR76" s="105">
        <v>87275</v>
      </c>
      <c r="BS76" s="105">
        <v>91507</v>
      </c>
      <c r="BT76" s="105">
        <v>93627</v>
      </c>
      <c r="BU76" s="105">
        <v>95746</v>
      </c>
      <c r="BV76" s="105">
        <v>97864</v>
      </c>
      <c r="BW76" s="105">
        <v>99981</v>
      </c>
      <c r="BX76" s="107"/>
      <c r="BY76" s="127">
        <v>26</v>
      </c>
      <c r="BZ76" s="105">
        <v>72818</v>
      </c>
      <c r="CA76" s="105">
        <v>77071</v>
      </c>
      <c r="CB76" s="105">
        <v>79201</v>
      </c>
      <c r="CC76" s="105">
        <v>83458</v>
      </c>
      <c r="CD76" s="105">
        <v>87712</v>
      </c>
      <c r="CE76" s="105">
        <v>91968</v>
      </c>
      <c r="CF76" s="105">
        <v>94097</v>
      </c>
      <c r="CG76" s="105">
        <v>96223</v>
      </c>
      <c r="CH76" s="105">
        <v>98351</v>
      </c>
      <c r="CI76" s="105">
        <v>100478</v>
      </c>
      <c r="CJ76" s="107"/>
      <c r="CK76" s="127">
        <v>26</v>
      </c>
      <c r="CL76" s="105">
        <v>73181</v>
      </c>
      <c r="CM76" s="105">
        <v>77459</v>
      </c>
      <c r="CN76" s="105">
        <v>79597</v>
      </c>
      <c r="CO76" s="105">
        <v>83873</v>
      </c>
      <c r="CP76" s="105">
        <v>88151</v>
      </c>
      <c r="CQ76" s="105">
        <v>92427</v>
      </c>
      <c r="CR76" s="105">
        <v>94566</v>
      </c>
      <c r="CS76" s="105">
        <v>96705</v>
      </c>
      <c r="CT76" s="105">
        <v>98843</v>
      </c>
      <c r="CU76" s="105">
        <v>100981</v>
      </c>
    </row>
    <row r="77" spans="1:99" ht="19.5" hidden="1" customHeight="1">
      <c r="AB77" s="117"/>
      <c r="AC77" s="70"/>
      <c r="AD77" s="42"/>
      <c r="AE77" s="121"/>
      <c r="AF77" s="116"/>
      <c r="AU77" s="1">
        <v>5</v>
      </c>
      <c r="AZ77" s="127">
        <v>27</v>
      </c>
      <c r="BA77" s="105">
        <v>72816</v>
      </c>
      <c r="BB77" s="105">
        <v>77072</v>
      </c>
      <c r="BC77" s="105">
        <v>79200</v>
      </c>
      <c r="BD77" s="105">
        <v>83455</v>
      </c>
      <c r="BE77" s="105">
        <v>87711</v>
      </c>
      <c r="BF77" s="105">
        <v>91965</v>
      </c>
      <c r="BG77" s="105">
        <v>94093</v>
      </c>
      <c r="BH77" s="105">
        <v>96222</v>
      </c>
      <c r="BI77" s="105">
        <v>98349</v>
      </c>
      <c r="BJ77" s="108">
        <v>100476</v>
      </c>
      <c r="BK77" s="107"/>
      <c r="BL77" s="107"/>
      <c r="BM77" s="127">
        <v>27</v>
      </c>
      <c r="BN77" s="105">
        <v>73178</v>
      </c>
      <c r="BO77" s="105">
        <v>77460</v>
      </c>
      <c r="BP77" s="105">
        <v>79599</v>
      </c>
      <c r="BQ77" s="105">
        <v>83874</v>
      </c>
      <c r="BR77" s="105">
        <v>88147</v>
      </c>
      <c r="BS77" s="105">
        <v>92423</v>
      </c>
      <c r="BT77" s="105">
        <v>94564</v>
      </c>
      <c r="BU77" s="105">
        <v>96703</v>
      </c>
      <c r="BV77" s="105">
        <v>98843</v>
      </c>
      <c r="BW77" s="105">
        <v>100981</v>
      </c>
      <c r="BX77" s="107"/>
      <c r="BY77" s="127">
        <v>27</v>
      </c>
      <c r="BZ77" s="105">
        <v>73546</v>
      </c>
      <c r="CA77" s="105">
        <v>77843</v>
      </c>
      <c r="CB77" s="105">
        <v>79994</v>
      </c>
      <c r="CC77" s="105">
        <v>84293</v>
      </c>
      <c r="CD77" s="105">
        <v>88589</v>
      </c>
      <c r="CE77" s="105">
        <v>92888</v>
      </c>
      <c r="CF77" s="105">
        <v>95038</v>
      </c>
      <c r="CG77" s="105">
        <v>97185</v>
      </c>
      <c r="CH77" s="105">
        <v>99335</v>
      </c>
      <c r="CI77" s="105">
        <v>101483</v>
      </c>
      <c r="CJ77" s="107"/>
      <c r="CK77" s="127">
        <v>27</v>
      </c>
      <c r="CL77" s="105">
        <v>73913</v>
      </c>
      <c r="CM77" s="105">
        <v>78235</v>
      </c>
      <c r="CN77" s="105">
        <v>80394</v>
      </c>
      <c r="CO77" s="105">
        <v>84712</v>
      </c>
      <c r="CP77" s="105">
        <v>89032</v>
      </c>
      <c r="CQ77" s="105">
        <v>93352</v>
      </c>
      <c r="CR77" s="105">
        <v>95512</v>
      </c>
      <c r="CS77" s="105">
        <v>97671</v>
      </c>
      <c r="CT77" s="105">
        <v>99832</v>
      </c>
      <c r="CU77" s="105">
        <v>101991</v>
      </c>
    </row>
    <row r="78" spans="1:99" ht="19.5" hidden="1" customHeight="1">
      <c r="AB78" s="117"/>
      <c r="AC78" s="121"/>
      <c r="AD78" s="42"/>
      <c r="AE78" s="121"/>
      <c r="AF78" s="116"/>
      <c r="AU78" s="1">
        <v>6</v>
      </c>
      <c r="AZ78" s="127">
        <v>28</v>
      </c>
      <c r="BA78" s="105">
        <v>73545</v>
      </c>
      <c r="BB78" s="105">
        <v>77842</v>
      </c>
      <c r="BC78" s="105">
        <v>79992</v>
      </c>
      <c r="BD78" s="105">
        <v>84289</v>
      </c>
      <c r="BE78" s="105">
        <v>88588</v>
      </c>
      <c r="BF78" s="105">
        <v>92885</v>
      </c>
      <c r="BG78" s="105">
        <v>95034</v>
      </c>
      <c r="BH78" s="105">
        <v>97184</v>
      </c>
      <c r="BI78" s="105">
        <v>99333</v>
      </c>
      <c r="BJ78" s="108">
        <v>101481</v>
      </c>
      <c r="BK78" s="107"/>
      <c r="BL78" s="107"/>
      <c r="BM78" s="127">
        <v>28</v>
      </c>
      <c r="BN78" s="105">
        <v>73911</v>
      </c>
      <c r="BO78" s="105">
        <v>78234</v>
      </c>
      <c r="BP78" s="105">
        <v>80395</v>
      </c>
      <c r="BQ78" s="105">
        <v>84712</v>
      </c>
      <c r="BR78" s="105">
        <v>89028</v>
      </c>
      <c r="BS78" s="105">
        <v>93348</v>
      </c>
      <c r="BT78" s="105">
        <v>95510</v>
      </c>
      <c r="BU78" s="105">
        <v>97670</v>
      </c>
      <c r="BV78" s="105">
        <v>99832</v>
      </c>
      <c r="BW78" s="105">
        <v>101991</v>
      </c>
      <c r="BX78" s="107"/>
      <c r="BY78" s="127">
        <v>28</v>
      </c>
      <c r="BZ78" s="105">
        <v>74282</v>
      </c>
      <c r="CA78" s="105">
        <v>78621</v>
      </c>
      <c r="CB78" s="105">
        <v>80794</v>
      </c>
      <c r="CC78" s="105">
        <v>85135</v>
      </c>
      <c r="CD78" s="105">
        <v>89475</v>
      </c>
      <c r="CE78" s="105">
        <v>93817</v>
      </c>
      <c r="CF78" s="105">
        <v>95988</v>
      </c>
      <c r="CG78" s="105">
        <v>98157</v>
      </c>
      <c r="CH78" s="105">
        <v>100329</v>
      </c>
      <c r="CI78" s="105">
        <v>102498</v>
      </c>
      <c r="CJ78" s="107"/>
      <c r="CK78" s="127">
        <v>28</v>
      </c>
      <c r="CL78" s="105">
        <v>74653</v>
      </c>
      <c r="CM78" s="105">
        <v>79017</v>
      </c>
      <c r="CN78" s="105">
        <v>81198</v>
      </c>
      <c r="CO78" s="105">
        <v>85559</v>
      </c>
      <c r="CP78" s="105">
        <v>89922</v>
      </c>
      <c r="CQ78" s="105">
        <v>94286</v>
      </c>
      <c r="CR78" s="105">
        <v>96467</v>
      </c>
      <c r="CS78" s="105">
        <v>98647</v>
      </c>
      <c r="CT78" s="105">
        <v>100831</v>
      </c>
      <c r="CU78" s="105">
        <v>103011</v>
      </c>
    </row>
    <row r="79" spans="1:99" ht="19.5" hidden="1" customHeight="1">
      <c r="AB79" s="117"/>
      <c r="AC79" s="70"/>
      <c r="AD79" s="42"/>
      <c r="AE79" s="121"/>
      <c r="AF79" s="116"/>
      <c r="AU79" s="1">
        <v>7</v>
      </c>
      <c r="AZ79" s="104">
        <v>29</v>
      </c>
      <c r="BA79" s="105">
        <v>74280</v>
      </c>
      <c r="BB79" s="105">
        <v>78621</v>
      </c>
      <c r="BC79" s="105">
        <v>80792</v>
      </c>
      <c r="BD79" s="105">
        <v>85132</v>
      </c>
      <c r="BE79" s="105">
        <v>89474</v>
      </c>
      <c r="BF79" s="105">
        <v>93813</v>
      </c>
      <c r="BG79" s="105">
        <v>95984</v>
      </c>
      <c r="BH79" s="105">
        <v>98156</v>
      </c>
      <c r="BI79" s="105">
        <v>100326</v>
      </c>
      <c r="BJ79" s="108">
        <v>102496</v>
      </c>
      <c r="BK79" s="107"/>
      <c r="BL79" s="107"/>
      <c r="BM79" s="104">
        <v>29</v>
      </c>
      <c r="BN79" s="105">
        <v>74650</v>
      </c>
      <c r="BO79" s="105">
        <v>79017</v>
      </c>
      <c r="BP79" s="105">
        <v>81199</v>
      </c>
      <c r="BQ79" s="105">
        <v>85559</v>
      </c>
      <c r="BR79" s="105">
        <v>89918</v>
      </c>
      <c r="BS79" s="105">
        <v>94281</v>
      </c>
      <c r="BT79" s="105">
        <v>96465</v>
      </c>
      <c r="BU79" s="105">
        <v>98647</v>
      </c>
      <c r="BV79" s="105">
        <v>100830</v>
      </c>
      <c r="BW79" s="105">
        <v>103011</v>
      </c>
      <c r="BX79" s="107"/>
      <c r="BY79" s="104">
        <v>29</v>
      </c>
      <c r="BZ79" s="105">
        <v>75024</v>
      </c>
      <c r="CA79" s="105">
        <v>79408</v>
      </c>
      <c r="CB79" s="105">
        <v>81602</v>
      </c>
      <c r="CC79" s="105">
        <v>85986</v>
      </c>
      <c r="CD79" s="105">
        <v>90370</v>
      </c>
      <c r="CE79" s="105">
        <v>94754</v>
      </c>
      <c r="CF79" s="105">
        <v>96948</v>
      </c>
      <c r="CG79" s="105">
        <v>99139</v>
      </c>
      <c r="CH79" s="105">
        <v>101332</v>
      </c>
      <c r="CI79" s="105">
        <v>103523</v>
      </c>
      <c r="CJ79" s="107"/>
      <c r="CK79" s="104">
        <v>29</v>
      </c>
      <c r="CL79" s="105">
        <v>75399</v>
      </c>
      <c r="CM79" s="105">
        <v>79808</v>
      </c>
      <c r="CN79" s="105">
        <v>82010</v>
      </c>
      <c r="CO79" s="105">
        <v>86415</v>
      </c>
      <c r="CP79" s="105">
        <v>90821</v>
      </c>
      <c r="CQ79" s="105">
        <v>95228</v>
      </c>
      <c r="CR79" s="105">
        <v>97431</v>
      </c>
      <c r="CS79" s="105">
        <v>99634</v>
      </c>
      <c r="CT79" s="105">
        <v>101839</v>
      </c>
      <c r="CU79" s="105">
        <v>104041</v>
      </c>
    </row>
    <row r="80" spans="1:99" ht="19.5" hidden="1" customHeight="1">
      <c r="AB80" s="117"/>
      <c r="AC80" s="121"/>
      <c r="AD80" s="70"/>
      <c r="AE80" s="121"/>
      <c r="AF80" s="116"/>
      <c r="AU80" s="1">
        <v>8</v>
      </c>
      <c r="AZ80" s="112">
        <v>30</v>
      </c>
      <c r="BA80" s="113">
        <v>75023</v>
      </c>
      <c r="BB80" s="113">
        <v>79407</v>
      </c>
      <c r="BC80" s="113">
        <v>81599</v>
      </c>
      <c r="BD80" s="113">
        <v>85983</v>
      </c>
      <c r="BE80" s="113">
        <v>90369</v>
      </c>
      <c r="BF80" s="113">
        <v>94752</v>
      </c>
      <c r="BG80" s="113">
        <v>96944</v>
      </c>
      <c r="BH80" s="113">
        <v>99138</v>
      </c>
      <c r="BI80" s="113">
        <v>101329</v>
      </c>
      <c r="BJ80" s="113">
        <v>103521</v>
      </c>
      <c r="BK80" s="107"/>
      <c r="BL80" s="107"/>
      <c r="BM80" s="112">
        <v>30</v>
      </c>
      <c r="BN80" s="113">
        <v>75397</v>
      </c>
      <c r="BO80" s="113">
        <v>79807</v>
      </c>
      <c r="BP80" s="113">
        <v>82010</v>
      </c>
      <c r="BQ80" s="113">
        <v>86414</v>
      </c>
      <c r="BR80" s="113">
        <v>90817</v>
      </c>
      <c r="BS80" s="113">
        <v>95225</v>
      </c>
      <c r="BT80" s="113">
        <v>97430</v>
      </c>
      <c r="BU80" s="113">
        <v>99634</v>
      </c>
      <c r="BV80" s="113">
        <v>101838</v>
      </c>
      <c r="BW80" s="113">
        <v>104041</v>
      </c>
      <c r="BX80" s="107"/>
      <c r="BY80" s="112">
        <v>30</v>
      </c>
      <c r="BZ80" s="113">
        <v>75774</v>
      </c>
      <c r="CA80" s="113">
        <v>80202</v>
      </c>
      <c r="CB80" s="113">
        <v>82417</v>
      </c>
      <c r="CC80" s="113">
        <v>86846</v>
      </c>
      <c r="CD80" s="113">
        <v>91274</v>
      </c>
      <c r="CE80" s="113">
        <v>95702</v>
      </c>
      <c r="CF80" s="113">
        <v>97918</v>
      </c>
      <c r="CG80" s="113">
        <v>100131</v>
      </c>
      <c r="CH80" s="113">
        <v>102345</v>
      </c>
      <c r="CI80" s="113">
        <v>104558</v>
      </c>
      <c r="CJ80" s="107"/>
      <c r="CK80" s="112">
        <v>30</v>
      </c>
      <c r="CL80" s="113">
        <v>76153</v>
      </c>
      <c r="CM80" s="113">
        <v>80606</v>
      </c>
      <c r="CN80" s="113">
        <v>82829</v>
      </c>
      <c r="CO80" s="113">
        <v>87279</v>
      </c>
      <c r="CP80" s="113">
        <v>91729</v>
      </c>
      <c r="CQ80" s="113">
        <v>96181</v>
      </c>
      <c r="CR80" s="113">
        <v>98405</v>
      </c>
      <c r="CS80" s="113">
        <v>100631</v>
      </c>
      <c r="CT80" s="113">
        <v>102857</v>
      </c>
      <c r="CU80" s="113">
        <v>105081</v>
      </c>
    </row>
    <row r="81" spans="28:99" ht="19.5" hidden="1" customHeight="1">
      <c r="AB81" s="117"/>
      <c r="AC81" s="70"/>
      <c r="AD81" s="129"/>
      <c r="AE81" s="121"/>
      <c r="AF81" s="116"/>
      <c r="AU81" s="1">
        <v>9</v>
      </c>
      <c r="AZ81" s="127">
        <v>31</v>
      </c>
      <c r="BA81" s="105">
        <v>75773</v>
      </c>
      <c r="BB81" s="105">
        <v>80201</v>
      </c>
      <c r="BC81" s="105">
        <v>82415</v>
      </c>
      <c r="BD81" s="105">
        <v>86843</v>
      </c>
      <c r="BE81" s="105">
        <v>91272</v>
      </c>
      <c r="BF81" s="105">
        <v>95699</v>
      </c>
      <c r="BG81" s="105">
        <v>97914</v>
      </c>
      <c r="BH81" s="105">
        <v>100129</v>
      </c>
      <c r="BI81" s="105">
        <v>102343</v>
      </c>
      <c r="BJ81" s="108">
        <v>104556</v>
      </c>
      <c r="BK81" s="107"/>
      <c r="BL81" s="107"/>
      <c r="BM81" s="127">
        <v>31</v>
      </c>
      <c r="BN81" s="105">
        <v>76151</v>
      </c>
      <c r="BO81" s="105">
        <v>80605</v>
      </c>
      <c r="BP81" s="105">
        <v>82830</v>
      </c>
      <c r="BQ81" s="105">
        <v>87278</v>
      </c>
      <c r="BR81" s="105">
        <v>91724</v>
      </c>
      <c r="BS81" s="105">
        <v>96177</v>
      </c>
      <c r="BT81" s="105">
        <v>98405</v>
      </c>
      <c r="BU81" s="105">
        <v>100630</v>
      </c>
      <c r="BV81" s="105">
        <v>102857</v>
      </c>
      <c r="BW81" s="105">
        <v>105081</v>
      </c>
      <c r="BX81" s="107"/>
      <c r="BY81" s="127">
        <v>31</v>
      </c>
      <c r="BZ81" s="105">
        <v>76532</v>
      </c>
      <c r="CA81" s="105">
        <v>81004</v>
      </c>
      <c r="CB81" s="105">
        <v>83241</v>
      </c>
      <c r="CC81" s="105">
        <v>87715</v>
      </c>
      <c r="CD81" s="105">
        <v>92186</v>
      </c>
      <c r="CE81" s="105">
        <v>96658</v>
      </c>
      <c r="CF81" s="105">
        <v>98898</v>
      </c>
      <c r="CG81" s="105">
        <v>101132</v>
      </c>
      <c r="CH81" s="105">
        <v>103369</v>
      </c>
      <c r="CI81" s="105">
        <v>105603</v>
      </c>
      <c r="CJ81" s="107"/>
      <c r="CK81" s="127">
        <v>31</v>
      </c>
      <c r="CL81" s="105">
        <v>76914</v>
      </c>
      <c r="CM81" s="105">
        <v>81412</v>
      </c>
      <c r="CN81" s="105">
        <v>83657</v>
      </c>
      <c r="CO81" s="105">
        <v>88152</v>
      </c>
      <c r="CP81" s="105">
        <v>92646</v>
      </c>
      <c r="CQ81" s="105">
        <v>97142</v>
      </c>
      <c r="CR81" s="105">
        <v>99390</v>
      </c>
      <c r="CS81" s="105">
        <v>101637</v>
      </c>
      <c r="CT81" s="105">
        <v>103886</v>
      </c>
      <c r="CU81" s="105">
        <v>106132</v>
      </c>
    </row>
    <row r="82" spans="28:99" ht="19.5" hidden="1" customHeight="1">
      <c r="AB82" s="117"/>
      <c r="AC82" s="121"/>
      <c r="AD82" s="121"/>
      <c r="AE82" s="116"/>
      <c r="AF82" s="116"/>
      <c r="AU82" s="1">
        <v>10</v>
      </c>
    </row>
    <row r="83" spans="28:99" ht="19.5" hidden="1" customHeight="1">
      <c r="AB83" s="117"/>
      <c r="AC83" s="125"/>
      <c r="AD83" s="130"/>
      <c r="AE83" s="116"/>
      <c r="AF83" s="116"/>
      <c r="AU83" s="1">
        <v>11</v>
      </c>
    </row>
    <row r="84" spans="28:99" ht="19.5" hidden="1" customHeight="1">
      <c r="AB84" s="117"/>
      <c r="AC84" s="126"/>
      <c r="AD84" s="116"/>
      <c r="AE84" s="116"/>
      <c r="AF84" s="116"/>
      <c r="AU84" s="1">
        <v>12</v>
      </c>
    </row>
    <row r="85" spans="28:99" ht="19.5" hidden="1" customHeight="1">
      <c r="AB85" s="117"/>
      <c r="AC85" s="131"/>
      <c r="AD85" s="132"/>
      <c r="AE85" s="116"/>
      <c r="AF85" s="116"/>
      <c r="AU85" s="1">
        <v>13</v>
      </c>
    </row>
    <row r="86" spans="28:99" ht="19.5" hidden="1" customHeight="1">
      <c r="AB86" s="117"/>
      <c r="AC86" s="121"/>
      <c r="AD86" s="121"/>
      <c r="AE86" s="116"/>
      <c r="AF86" s="116"/>
      <c r="AU86" s="1">
        <v>14</v>
      </c>
    </row>
    <row r="87" spans="28:99" ht="19.5" hidden="1" customHeight="1">
      <c r="AB87" s="117"/>
      <c r="AC87" s="121"/>
      <c r="AD87" s="121"/>
      <c r="AE87" s="116"/>
      <c r="AF87" s="116"/>
      <c r="AU87" s="1">
        <v>15</v>
      </c>
    </row>
    <row r="88" spans="28:99" ht="19.5" hidden="1" customHeight="1">
      <c r="AB88" s="117"/>
      <c r="AC88" s="121"/>
      <c r="AD88" s="121"/>
      <c r="AE88" s="116"/>
      <c r="AF88" s="116"/>
      <c r="AU88" s="1">
        <v>16</v>
      </c>
    </row>
    <row r="89" spans="28:99" ht="19.5" hidden="1" customHeight="1">
      <c r="AB89" s="117"/>
      <c r="AC89" s="121"/>
      <c r="AD89" s="121"/>
      <c r="AE89" s="116"/>
      <c r="AF89" s="116"/>
      <c r="AU89" s="1">
        <v>17</v>
      </c>
    </row>
    <row r="90" spans="28:99" ht="19.5" hidden="1" customHeight="1">
      <c r="AB90" s="117"/>
      <c r="AC90" s="121"/>
      <c r="AD90" s="121"/>
      <c r="AE90" s="116"/>
      <c r="AF90" s="116"/>
      <c r="AU90" s="1">
        <v>18</v>
      </c>
    </row>
    <row r="91" spans="28:99" ht="19.5" hidden="1" customHeight="1">
      <c r="AB91" s="118"/>
      <c r="AC91" s="70"/>
      <c r="AD91" s="42"/>
      <c r="AE91" s="116"/>
      <c r="AF91" s="116"/>
      <c r="AU91" s="1">
        <v>19</v>
      </c>
    </row>
    <row r="92" spans="28:99" ht="19.5" hidden="1" customHeight="1">
      <c r="AB92" s="117"/>
      <c r="AC92" s="70"/>
      <c r="AD92" s="42"/>
      <c r="AE92" s="116"/>
      <c r="AF92" s="116"/>
      <c r="AU92" s="1">
        <v>20</v>
      </c>
    </row>
    <row r="93" spans="28:99" ht="19.5" hidden="1" customHeight="1">
      <c r="AB93" s="117"/>
      <c r="AC93" s="70"/>
      <c r="AD93" s="42"/>
      <c r="AE93" s="116"/>
      <c r="AF93" s="116"/>
      <c r="AU93" s="1">
        <v>21</v>
      </c>
    </row>
    <row r="94" spans="28:99" ht="19.5" hidden="1" customHeight="1">
      <c r="AB94" s="117"/>
      <c r="AC94" s="121"/>
      <c r="AD94" s="42"/>
      <c r="AE94" s="116"/>
      <c r="AF94" s="116"/>
      <c r="AU94" s="1">
        <v>22</v>
      </c>
    </row>
    <row r="95" spans="28:99" ht="19.5" hidden="1" customHeight="1">
      <c r="AB95" s="117"/>
      <c r="AC95" s="70"/>
      <c r="AD95" s="42"/>
      <c r="AE95" s="116"/>
      <c r="AF95" s="116"/>
      <c r="AU95" s="1">
        <v>23</v>
      </c>
    </row>
    <row r="96" spans="28:99" ht="19.5" hidden="1" customHeight="1">
      <c r="AB96" s="117"/>
      <c r="AC96" s="121"/>
      <c r="AD96" s="70"/>
      <c r="AE96" s="116"/>
      <c r="AF96" s="116"/>
      <c r="AU96" s="1">
        <v>24</v>
      </c>
    </row>
    <row r="97" spans="1:47" ht="19.5" hidden="1" customHeight="1">
      <c r="AB97" s="117"/>
      <c r="AC97" s="70"/>
      <c r="AD97" s="129"/>
      <c r="AE97" s="116"/>
      <c r="AF97" s="116"/>
      <c r="AU97" s="1">
        <v>25</v>
      </c>
    </row>
    <row r="98" spans="1:47" ht="19.5" hidden="1" customHeight="1">
      <c r="AB98" s="117"/>
      <c r="AC98" s="121"/>
      <c r="AD98" s="121"/>
      <c r="AE98" s="116"/>
      <c r="AF98" s="116"/>
      <c r="AU98" s="1">
        <v>26</v>
      </c>
    </row>
    <row r="99" spans="1:47" ht="19.5" hidden="1" customHeight="1">
      <c r="AB99" s="117"/>
      <c r="AC99" s="70"/>
      <c r="AD99" s="133"/>
      <c r="AE99" s="116"/>
      <c r="AF99" s="116"/>
      <c r="AU99" s="1">
        <v>27</v>
      </c>
    </row>
    <row r="100" spans="1:47" ht="19.5" hidden="1" customHeight="1">
      <c r="AB100" s="117"/>
      <c r="AC100" s="134"/>
      <c r="AD100" s="116"/>
      <c r="AE100" s="116"/>
      <c r="AF100" s="116"/>
      <c r="AU100" s="1">
        <v>28</v>
      </c>
    </row>
    <row r="101" spans="1:47" ht="19.5" hidden="1" customHeight="1">
      <c r="AB101" s="117"/>
      <c r="AC101" s="121"/>
      <c r="AD101" s="121"/>
      <c r="AE101" s="116"/>
      <c r="AF101" s="116"/>
      <c r="AU101" s="1">
        <v>29</v>
      </c>
    </row>
    <row r="102" spans="1:47" ht="19.5" hidden="1" customHeight="1">
      <c r="AB102" s="117"/>
      <c r="AC102" s="70"/>
      <c r="AD102" s="129"/>
      <c r="AE102" s="116"/>
      <c r="AF102" s="116"/>
      <c r="AU102" s="1">
        <v>30</v>
      </c>
    </row>
    <row r="103" spans="1:47" ht="19.5" hidden="1" customHeight="1">
      <c r="AB103" s="117"/>
      <c r="AC103" s="70"/>
      <c r="AD103" s="129"/>
      <c r="AE103" s="116"/>
      <c r="AF103" s="116"/>
      <c r="AU103" s="1">
        <v>31</v>
      </c>
    </row>
    <row r="104" spans="1:47" s="116" customFormat="1" ht="19.5" hidden="1"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70"/>
      <c r="AD104" s="129"/>
    </row>
    <row r="105" spans="1:47" ht="19.5" hidden="1" customHeight="1">
      <c r="AB105" s="117"/>
      <c r="AC105" s="135"/>
      <c r="AD105" s="121"/>
      <c r="AE105" s="116"/>
      <c r="AF105" s="116"/>
    </row>
    <row r="106" spans="1:47" ht="19.5" hidden="1" customHeight="1">
      <c r="AB106" s="117"/>
      <c r="AC106" s="70"/>
      <c r="AD106" s="42"/>
      <c r="AE106" s="116"/>
      <c r="AF106" s="116"/>
    </row>
    <row r="107" spans="1:47" ht="19.5" hidden="1" customHeight="1">
      <c r="AB107" s="117"/>
      <c r="AC107" s="70"/>
      <c r="AD107" s="42"/>
      <c r="AE107" s="116"/>
      <c r="AF107" s="116"/>
    </row>
    <row r="108" spans="1:47" ht="19.5" hidden="1" customHeight="1">
      <c r="AB108" s="117"/>
      <c r="AC108" s="70"/>
      <c r="AD108" s="42"/>
      <c r="AE108" s="116"/>
      <c r="AF108" s="116"/>
    </row>
    <row r="109" spans="1:47" ht="19.5" hidden="1" customHeight="1">
      <c r="AB109" s="117"/>
      <c r="AC109" s="117"/>
      <c r="AD109" s="117"/>
      <c r="AE109" s="116"/>
      <c r="AF109" s="116"/>
    </row>
    <row r="110" spans="1:47" ht="19.5" hidden="1" customHeight="1">
      <c r="AB110" s="115"/>
      <c r="AC110" s="70"/>
      <c r="AD110" s="42"/>
      <c r="AE110" s="116"/>
      <c r="AF110" s="116"/>
    </row>
    <row r="111" spans="1:47" ht="19.5" hidden="1" customHeight="1">
      <c r="AB111" s="115"/>
      <c r="AC111" s="116"/>
      <c r="AD111" s="116"/>
      <c r="AE111" s="116"/>
      <c r="AF111" s="116"/>
    </row>
    <row r="112" spans="1:47" ht="19.5" hidden="1" customHeight="1">
      <c r="AB112" s="115"/>
      <c r="AC112" s="70"/>
      <c r="AD112" s="129"/>
      <c r="AE112" s="116"/>
      <c r="AF112" s="116"/>
    </row>
    <row r="113" spans="10:32" ht="19.5" hidden="1" customHeight="1">
      <c r="AB113" s="115"/>
      <c r="AC113" s="116"/>
      <c r="AD113" s="116"/>
      <c r="AE113" s="116"/>
      <c r="AF113" s="116"/>
    </row>
    <row r="114" spans="10:32" ht="19.5" hidden="1" customHeight="1">
      <c r="AB114" s="115"/>
      <c r="AC114" s="70"/>
      <c r="AD114" s="133"/>
      <c r="AE114" s="116"/>
      <c r="AF114" s="116"/>
    </row>
    <row r="115" spans="10:32" ht="19.5" hidden="1" customHeight="1">
      <c r="AB115" s="115"/>
      <c r="AC115" s="134"/>
      <c r="AD115" s="41"/>
      <c r="AE115" s="116"/>
      <c r="AF115" s="116"/>
    </row>
    <row r="116" spans="10:32" ht="19.5" hidden="1" customHeight="1">
      <c r="AB116" s="115"/>
      <c r="AC116" s="134"/>
      <c r="AD116" s="129"/>
      <c r="AE116" s="116"/>
      <c r="AF116" s="116"/>
    </row>
    <row r="117" spans="10:32" ht="19.5" hidden="1" customHeight="1"/>
    <row r="118" spans="10:32" ht="19.5" hidden="1" customHeight="1"/>
    <row r="119" spans="10:32" ht="19.5" hidden="1" customHeight="1"/>
    <row r="120" spans="10:32" ht="19.5" hidden="1" customHeight="1"/>
    <row r="121" spans="10:32" ht="19.5" hidden="1" customHeight="1">
      <c r="AB121" s="1"/>
    </row>
    <row r="122" spans="10:32" s="137" customFormat="1" ht="15.6" hidden="1">
      <c r="J122" s="136"/>
      <c r="K122" s="136"/>
      <c r="L122" s="11"/>
      <c r="M122" s="11"/>
    </row>
    <row r="123" spans="10:32" ht="19.5" hidden="1" customHeight="1">
      <c r="J123" s="138"/>
      <c r="K123" s="138"/>
      <c r="L123" s="138"/>
      <c r="M123" s="138"/>
      <c r="AB123" s="1"/>
    </row>
    <row r="124" spans="10:32" ht="19.5" hidden="1" customHeight="1">
      <c r="J124" s="42"/>
      <c r="K124" s="121"/>
      <c r="L124" s="15"/>
      <c r="M124" s="15"/>
      <c r="AB124" s="1"/>
    </row>
    <row r="125" spans="10:32" ht="19.5" hidden="1" customHeight="1">
      <c r="J125" s="42"/>
      <c r="K125" s="121"/>
      <c r="L125" s="15"/>
      <c r="M125" s="15"/>
      <c r="AB125" s="1"/>
    </row>
    <row r="126" spans="10:32" ht="19.5" hidden="1" customHeight="1">
      <c r="J126" s="42"/>
      <c r="K126" s="121"/>
      <c r="L126" s="15"/>
      <c r="M126" s="15"/>
      <c r="AB126" s="1"/>
    </row>
    <row r="127" spans="10:32" ht="19.5" hidden="1" customHeight="1">
      <c r="J127" s="42"/>
      <c r="K127" s="42"/>
      <c r="L127" s="28"/>
      <c r="M127" s="28"/>
      <c r="AB127" s="1"/>
    </row>
    <row r="128" spans="10:32" ht="19.5" hidden="1" customHeight="1">
      <c r="J128" s="42"/>
      <c r="K128" s="42"/>
      <c r="L128" s="28"/>
      <c r="M128" s="28"/>
      <c r="AB128" s="1"/>
    </row>
    <row r="129" spans="10:28" ht="19.5" hidden="1" customHeight="1">
      <c r="J129" s="42"/>
      <c r="K129" s="42"/>
      <c r="L129" s="28"/>
      <c r="M129" s="28"/>
      <c r="AB129" s="1"/>
    </row>
    <row r="130" spans="10:28" ht="19.5" hidden="1" customHeight="1">
      <c r="J130" s="42"/>
      <c r="K130" s="42"/>
      <c r="L130" s="28"/>
      <c r="M130" s="28"/>
      <c r="AB130" s="1"/>
    </row>
    <row r="131" spans="10:28" ht="19.5" hidden="1" customHeight="1">
      <c r="J131" s="42"/>
      <c r="K131" s="42"/>
      <c r="L131" s="28"/>
      <c r="M131" s="28"/>
      <c r="AB131" s="1"/>
    </row>
  </sheetData>
  <sheetProtection algorithmName="SHA-512" hashValue="nM1LT2CrwAWVH610Vngog9PnpebelunEVF6psh0O4tC2PuMPzRrNJwJXFWhVp17FkC01rMjtIB+FTxugORyvJA==" saltValue="E9sslIdr0qQlJxjucN6jIw==" spinCount="100000" sheet="1" objects="1" scenarios="1" formatColumns="0" formatRows="0" selectLockedCells="1"/>
  <dataConsolidate/>
  <mergeCells count="25">
    <mergeCell ref="M51:N52"/>
    <mergeCell ref="O54:Q56"/>
    <mergeCell ref="P50:Q53"/>
    <mergeCell ref="K42:V42"/>
    <mergeCell ref="K43:R45"/>
    <mergeCell ref="S43:V43"/>
    <mergeCell ref="AB43:AB44"/>
    <mergeCell ref="T44:U44"/>
    <mergeCell ref="M47:M48"/>
    <mergeCell ref="N47:N48"/>
    <mergeCell ref="P47:P48"/>
    <mergeCell ref="Q47:Q48"/>
    <mergeCell ref="AB22:AB23"/>
    <mergeCell ref="AC22:AC23"/>
    <mergeCell ref="R28:S29"/>
    <mergeCell ref="L36:N37"/>
    <mergeCell ref="O36:V37"/>
    <mergeCell ref="Y22:Z23"/>
    <mergeCell ref="AA22:AA23"/>
    <mergeCell ref="O38:V38"/>
    <mergeCell ref="M14:N14"/>
    <mergeCell ref="P16:P18"/>
    <mergeCell ref="L22:N22"/>
    <mergeCell ref="P22:U22"/>
    <mergeCell ref="U32:V33"/>
  </mergeCells>
  <conditionalFormatting sqref="N24">
    <cfRule type="cellIs" dxfId="26" priority="20" operator="equal">
      <formula>$U24</formula>
    </cfRule>
  </conditionalFormatting>
  <conditionalFormatting sqref="AA24:AA35">
    <cfRule type="cellIs" dxfId="25" priority="19" operator="equal">
      <formula>$S$24</formula>
    </cfRule>
  </conditionalFormatting>
  <conditionalFormatting sqref="AB24:AB35">
    <cfRule type="cellIs" dxfId="24" priority="18" operator="equal">
      <formula>$S$25</formula>
    </cfRule>
  </conditionalFormatting>
  <conditionalFormatting sqref="AC24:AC35">
    <cfRule type="cellIs" dxfId="23" priority="17" operator="equal">
      <formula>$S$26</formula>
    </cfRule>
  </conditionalFormatting>
  <conditionalFormatting sqref="W7 W10">
    <cfRule type="cellIs" dxfId="22" priority="13" stopIfTrue="1" operator="equal">
      <formula>"X"</formula>
    </cfRule>
    <cfRule type="cellIs" dxfId="21" priority="14" operator="greaterThan">
      <formula>0</formula>
    </cfRule>
  </conditionalFormatting>
  <conditionalFormatting sqref="K5:W5 K11:W11 K8:W8">
    <cfRule type="cellIs" dxfId="20" priority="15" stopIfTrue="1" operator="equal">
      <formula>"X"</formula>
    </cfRule>
    <cfRule type="cellIs" dxfId="19" priority="16" operator="greaterThan">
      <formula>0</formula>
    </cfRule>
  </conditionalFormatting>
  <conditionalFormatting sqref="O36">
    <cfRule type="expression" dxfId="18" priority="21">
      <formula>IF($Q$34&gt;=1,1,0)</formula>
    </cfRule>
  </conditionalFormatting>
  <conditionalFormatting sqref="R34 N31:N33 P31:P33">
    <cfRule type="cellIs" dxfId="17" priority="22" operator="equal">
      <formula>$R31</formula>
    </cfRule>
  </conditionalFormatting>
  <conditionalFormatting sqref="R24:R26">
    <cfRule type="cellIs" dxfId="16" priority="12" operator="equal">
      <formula>12</formula>
    </cfRule>
  </conditionalFormatting>
  <conditionalFormatting sqref="M49">
    <cfRule type="cellIs" dxfId="15" priority="11" operator="equal">
      <formula>12</formula>
    </cfRule>
  </conditionalFormatting>
  <conditionalFormatting sqref="R41">
    <cfRule type="cellIs" dxfId="14" priority="10" operator="equal">
      <formula>12</formula>
    </cfRule>
  </conditionalFormatting>
  <conditionalFormatting sqref="T41">
    <cfRule type="expression" dxfId="13" priority="9">
      <formula>IF($Q$34=0,1,0)</formula>
    </cfRule>
  </conditionalFormatting>
  <conditionalFormatting sqref="O38:V41">
    <cfRule type="expression" dxfId="12" priority="8">
      <formula>IF($Q$34=0,1,0)</formula>
    </cfRule>
  </conditionalFormatting>
  <conditionalFormatting sqref="P47">
    <cfRule type="expression" dxfId="11" priority="7">
      <formula>IF($Q$34=0,1,0)</formula>
    </cfRule>
  </conditionalFormatting>
  <conditionalFormatting sqref="N47">
    <cfRule type="expression" dxfId="10" priority="6">
      <formula>IF($Q$34=0,1,0)</formula>
    </cfRule>
  </conditionalFormatting>
  <conditionalFormatting sqref="Q47">
    <cfRule type="expression" dxfId="9" priority="5">
      <formula>IF($Q$34=0,1,0)</formula>
    </cfRule>
  </conditionalFormatting>
  <conditionalFormatting sqref="M51">
    <cfRule type="expression" dxfId="8" priority="4">
      <formula>IF($Q$34=0,1,0)</formula>
    </cfRule>
  </conditionalFormatting>
  <conditionalFormatting sqref="S45:S56">
    <cfRule type="cellIs" dxfId="7" priority="23" operator="equal">
      <formula>$M$49</formula>
    </cfRule>
  </conditionalFormatting>
  <conditionalFormatting sqref="V45:V56">
    <cfRule type="cellIs" dxfId="6" priority="24" operator="equal">
      <formula>$N$49</formula>
    </cfRule>
  </conditionalFormatting>
  <conditionalFormatting sqref="K42:V42 K43 S43:V56 M46:N52 P47:Q49 P50">
    <cfRule type="expression" dxfId="5" priority="3">
      <formula>IF($Q$34&gt;0,1,0)</formula>
    </cfRule>
  </conditionalFormatting>
  <conditionalFormatting sqref="O54">
    <cfRule type="expression" dxfId="4" priority="2">
      <formula>IF(AND($M$49=12,$Q$34=0),1,0)</formula>
    </cfRule>
  </conditionalFormatting>
  <conditionalFormatting sqref="U54">
    <cfRule type="cellIs" dxfId="3" priority="25" operator="equal">
      <formula>#REF!</formula>
    </cfRule>
  </conditionalFormatting>
  <conditionalFormatting sqref="T45:T56">
    <cfRule type="cellIs" dxfId="2" priority="26" operator="equal">
      <formula>$Q$49</formula>
    </cfRule>
  </conditionalFormatting>
  <conditionalFormatting sqref="U45:U56">
    <cfRule type="cellIs" dxfId="1" priority="27" operator="equal">
      <formula>$P$63</formula>
    </cfRule>
  </conditionalFormatting>
  <conditionalFormatting sqref="U32:V33">
    <cfRule type="expression" dxfId="0" priority="1">
      <formula>IF(OR($R$24=12,$R$25=12,$R$26=12,$R$41=12),1,0)</formula>
    </cfRule>
  </conditionalFormatting>
  <dataValidations count="9">
    <dataValidation type="list" allowBlank="1" showInputMessage="1" showErrorMessage="1" sqref="M16">
      <formula1>$AU$73:$AU$103</formula1>
    </dataValidation>
    <dataValidation type="list" allowBlank="1" showInputMessage="1" showErrorMessage="1" prompt="Enter an &quot;X&quot; to indicate eligibility for the career credits." sqref="K11 K5:N5 K8:N8 M11:N11">
      <formula1>$AU$69:$AU$70</formula1>
    </dataValidation>
    <dataValidation type="whole" allowBlank="1" showInputMessage="1" showErrorMessage="1" promptTitle="Enter a whole number." prompt="Please enter the number of graduate hours earned. The career credits will be automatically calculated. " sqref="O5 O8 O11">
      <formula1>0</formula1>
      <formula2>72</formula2>
    </dataValidation>
    <dataValidation type="whole" allowBlank="1" showInputMessage="1" showErrorMessage="1" promptTitle="Enter a whole number." prompt="Please enter the number of PD Strands completed._x000a_The career credits will be automatically calculated. " sqref="P5 P8 P11">
      <formula1>0</formula1>
      <formula2>72</formula2>
    </dataValidation>
    <dataValidation type="list" allowBlank="1" showInputMessage="1" showErrorMessage="1" prompt="Enter an &quot;X&quot; to indicate eligibility for the career credits._x000a_Enter an &quot;X' in the year achieved. One time event." sqref="Q5 Q11 Q8">
      <formula1>$AU$69:$AU$70</formula1>
    </dataValidation>
    <dataValidation type="list" allowBlank="1" showInputMessage="1" showErrorMessage="1" prompt="Enter an &quot;X&quot; in the year you renew. _x000a_" sqref="R5 R11 R8">
      <formula1>$AU$69:$AU$70</formula1>
    </dataValidation>
    <dataValidation type="whole" allowBlank="1" showInputMessage="1" showErrorMessage="1" promptTitle="Enter a whole number." prompt="Enter the number of committees on which you serve that qualify._x000a__x000a_The career credits will be automatically calculated. " sqref="S5:W5 S11:W11 S8:W8">
      <formula1>0</formula1>
      <formula2>72</formula2>
    </dataValidation>
    <dataValidation type="list" allowBlank="1" showInputMessage="1" showErrorMessage="1" sqref="K24:K26">
      <formula1>$AV$69:$AV$70</formula1>
    </dataValidation>
    <dataValidation type="list" showInputMessage="1" showErrorMessage="1" sqref="N16">
      <formula1>$AM$24:$AM$33</formula1>
    </dataValidation>
  </dataValidations>
  <printOptions horizontalCentered="1" verticalCentered="1"/>
  <pageMargins left="0.7" right="0.7" top="0.75" bottom="0.75" header="0.3" footer="0.3"/>
  <pageSetup scale="3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Individual Modeler Compact Ver</vt:lpstr>
      <vt:lpstr>'Individual Modeler Compact Ver'!Print_Area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Janezic</dc:creator>
  <cp:lastModifiedBy>Janezic, Jack</cp:lastModifiedBy>
  <dcterms:created xsi:type="dcterms:W3CDTF">2018-05-20T18:02:57Z</dcterms:created>
  <dcterms:modified xsi:type="dcterms:W3CDTF">2018-05-21T14:26:00Z</dcterms:modified>
</cp:coreProperties>
</file>