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Jack.Janezic\Downloads\"/>
    </mc:Choice>
  </mc:AlternateContent>
  <bookViews>
    <workbookView xWindow="0" yWindow="60" windowWidth="19035" windowHeight="8445"/>
  </bookViews>
  <sheets>
    <sheet name="Indiv Salary Summary" sheetId="2" r:id="rId1"/>
  </sheets>
  <definedNames>
    <definedName name="_xlnm.Print_Area" localSheetId="0">'Indiv Salary Summary'!$B$2:$O$24</definedName>
  </definedNames>
  <calcPr calcId="152511"/>
</workbook>
</file>

<file path=xl/calcChain.xml><?xml version="1.0" encoding="utf-8"?>
<calcChain xmlns="http://schemas.openxmlformats.org/spreadsheetml/2006/main">
  <c r="K18" i="2" l="1"/>
  <c r="C113" i="2" s="1"/>
  <c r="K19" i="2"/>
  <c r="C155" i="2" s="1"/>
  <c r="C79" i="2"/>
  <c r="D79" i="2"/>
  <c r="K79" i="2"/>
  <c r="L79" i="2"/>
  <c r="I80" i="2"/>
  <c r="J80" i="2"/>
  <c r="G81" i="2"/>
  <c r="H81" i="2"/>
  <c r="L81" i="2"/>
  <c r="D82" i="2"/>
  <c r="H82" i="2"/>
  <c r="I82" i="2"/>
  <c r="C83" i="2"/>
  <c r="D83" i="2"/>
  <c r="H83" i="2"/>
  <c r="J83" i="2"/>
  <c r="D84" i="2"/>
  <c r="E84" i="2"/>
  <c r="I84" i="2"/>
  <c r="J84" i="2"/>
  <c r="D85" i="2"/>
  <c r="F85" i="2"/>
  <c r="J85" i="2"/>
  <c r="K85" i="2"/>
  <c r="E86" i="2"/>
  <c r="F86" i="2"/>
  <c r="J86" i="2"/>
  <c r="L86" i="2"/>
  <c r="F87" i="2"/>
  <c r="G87" i="2"/>
  <c r="K87" i="2"/>
  <c r="L87" i="2"/>
  <c r="F88" i="2"/>
  <c r="H88" i="2"/>
  <c r="L88" i="2"/>
  <c r="C89" i="2"/>
  <c r="G89" i="2"/>
  <c r="H89" i="2"/>
  <c r="L89" i="2"/>
  <c r="D90" i="2"/>
  <c r="H90" i="2"/>
  <c r="I90" i="2"/>
  <c r="C91" i="2"/>
  <c r="D91" i="2"/>
  <c r="H91" i="2"/>
  <c r="J91" i="2"/>
  <c r="D92" i="2"/>
  <c r="E92" i="2"/>
  <c r="I92" i="2"/>
  <c r="J92" i="2"/>
  <c r="D93" i="2"/>
  <c r="F93" i="2"/>
  <c r="J93" i="2"/>
  <c r="K93" i="2"/>
  <c r="E94" i="2"/>
  <c r="F94" i="2"/>
  <c r="J94" i="2"/>
  <c r="L94" i="2"/>
  <c r="F95" i="2"/>
  <c r="G95" i="2"/>
  <c r="K95" i="2"/>
  <c r="L95" i="2"/>
  <c r="F96" i="2"/>
  <c r="H96" i="2"/>
  <c r="L96" i="2"/>
  <c r="C97" i="2"/>
  <c r="G97" i="2"/>
  <c r="H97" i="2"/>
  <c r="L97" i="2"/>
  <c r="D98" i="2"/>
  <c r="H98" i="2"/>
  <c r="I98" i="2"/>
  <c r="C99" i="2"/>
  <c r="D99" i="2"/>
  <c r="H99" i="2"/>
  <c r="J99" i="2"/>
  <c r="D100" i="2"/>
  <c r="E100" i="2"/>
  <c r="I100" i="2"/>
  <c r="J100" i="2"/>
  <c r="D101" i="2"/>
  <c r="F101" i="2"/>
  <c r="J101" i="2"/>
  <c r="K101" i="2"/>
  <c r="E102" i="2"/>
  <c r="F102" i="2"/>
  <c r="J102" i="2"/>
  <c r="L102" i="2"/>
  <c r="F103" i="2"/>
  <c r="G103" i="2"/>
  <c r="K103" i="2"/>
  <c r="L103" i="2"/>
  <c r="F104" i="2"/>
  <c r="H104" i="2"/>
  <c r="L104" i="2"/>
  <c r="C105" i="2"/>
  <c r="G105" i="2"/>
  <c r="H105" i="2"/>
  <c r="L105" i="2"/>
  <c r="D106" i="2"/>
  <c r="H106" i="2"/>
  <c r="I106" i="2"/>
  <c r="C107" i="2"/>
  <c r="D107" i="2"/>
  <c r="H107" i="2"/>
  <c r="J107" i="2"/>
  <c r="D108" i="2"/>
  <c r="E108" i="2"/>
  <c r="I108" i="2"/>
  <c r="J108" i="2"/>
  <c r="E78" i="2"/>
  <c r="G78" i="2"/>
  <c r="K78" i="2"/>
  <c r="L78" i="2"/>
  <c r="K17" i="2"/>
  <c r="C72" i="2" s="1"/>
  <c r="E79" i="2" l="1"/>
  <c r="I79" i="2"/>
  <c r="C80" i="2"/>
  <c r="G80" i="2"/>
  <c r="K80" i="2"/>
  <c r="E81" i="2"/>
  <c r="I81" i="2"/>
  <c r="C82" i="2"/>
  <c r="G82" i="2"/>
  <c r="K82" i="2"/>
  <c r="E83" i="2"/>
  <c r="I83" i="2"/>
  <c r="I124" i="2" s="1"/>
  <c r="I166" i="2" s="1"/>
  <c r="C84" i="2"/>
  <c r="G84" i="2"/>
  <c r="K84" i="2"/>
  <c r="K125" i="2" s="1"/>
  <c r="K167" i="2" s="1"/>
  <c r="E85" i="2"/>
  <c r="I85" i="2"/>
  <c r="C86" i="2"/>
  <c r="G86" i="2"/>
  <c r="K86" i="2"/>
  <c r="K127" i="2" s="1"/>
  <c r="K169" i="2" s="1"/>
  <c r="E87" i="2"/>
  <c r="I87" i="2"/>
  <c r="C88" i="2"/>
  <c r="C129" i="2" s="1"/>
  <c r="C171" i="2" s="1"/>
  <c r="G88" i="2"/>
  <c r="G129" i="2" s="1"/>
  <c r="G171" i="2" s="1"/>
  <c r="K88" i="2"/>
  <c r="E89" i="2"/>
  <c r="I89" i="2"/>
  <c r="C90" i="2"/>
  <c r="G90" i="2"/>
  <c r="K90" i="2"/>
  <c r="E91" i="2"/>
  <c r="E132" i="2" s="1"/>
  <c r="E174" i="2" s="1"/>
  <c r="I91" i="2"/>
  <c r="C92" i="2"/>
  <c r="G92" i="2"/>
  <c r="K92" i="2"/>
  <c r="E93" i="2"/>
  <c r="I93" i="2"/>
  <c r="C94" i="2"/>
  <c r="G94" i="2"/>
  <c r="G135" i="2" s="1"/>
  <c r="G177" i="2" s="1"/>
  <c r="K94" i="2"/>
  <c r="K135" i="2" s="1"/>
  <c r="K177" i="2" s="1"/>
  <c r="E95" i="2"/>
  <c r="I95" i="2"/>
  <c r="C96" i="2"/>
  <c r="G96" i="2"/>
  <c r="G137" i="2" s="1"/>
  <c r="G179" i="2" s="1"/>
  <c r="K96" i="2"/>
  <c r="E97" i="2"/>
  <c r="I97" i="2"/>
  <c r="I138" i="2" s="1"/>
  <c r="I180" i="2" s="1"/>
  <c r="C98" i="2"/>
  <c r="G98" i="2"/>
  <c r="K98" i="2"/>
  <c r="E99" i="2"/>
  <c r="I99" i="2"/>
  <c r="I140" i="2" s="1"/>
  <c r="I182" i="2" s="1"/>
  <c r="C100" i="2"/>
  <c r="G100" i="2"/>
  <c r="K100" i="2"/>
  <c r="K141" i="2" s="1"/>
  <c r="K183" i="2" s="1"/>
  <c r="E101" i="2"/>
  <c r="E142" i="2" s="1"/>
  <c r="E184" i="2" s="1"/>
  <c r="I101" i="2"/>
  <c r="C102" i="2"/>
  <c r="G102" i="2"/>
  <c r="K102" i="2"/>
  <c r="E103" i="2"/>
  <c r="I103" i="2"/>
  <c r="C104" i="2"/>
  <c r="C145" i="2" s="1"/>
  <c r="C187" i="2" s="1"/>
  <c r="G104" i="2"/>
  <c r="K104" i="2"/>
  <c r="E105" i="2"/>
  <c r="I105" i="2"/>
  <c r="C106" i="2"/>
  <c r="G106" i="2"/>
  <c r="K106" i="2"/>
  <c r="E107" i="2"/>
  <c r="E148" i="2" s="1"/>
  <c r="E190" i="2" s="1"/>
  <c r="I107" i="2"/>
  <c r="C108" i="2"/>
  <c r="G108" i="2"/>
  <c r="K108" i="2"/>
  <c r="K149" i="2" s="1"/>
  <c r="K191" i="2" s="1"/>
  <c r="F78" i="2"/>
  <c r="F119" i="2" s="1"/>
  <c r="F161" i="2" s="1"/>
  <c r="J78" i="2"/>
  <c r="F79" i="2"/>
  <c r="J79" i="2"/>
  <c r="D80" i="2"/>
  <c r="D121" i="2" s="1"/>
  <c r="D163" i="2" s="1"/>
  <c r="H80" i="2"/>
  <c r="L80" i="2"/>
  <c r="F81" i="2"/>
  <c r="F122" i="2" s="1"/>
  <c r="F164" i="2" s="1"/>
  <c r="I78" i="2"/>
  <c r="D78" i="2"/>
  <c r="H108" i="2"/>
  <c r="L107" i="2"/>
  <c r="G107" i="2"/>
  <c r="L106" i="2"/>
  <c r="F106" i="2"/>
  <c r="K105" i="2"/>
  <c r="F105" i="2"/>
  <c r="J104" i="2"/>
  <c r="E104" i="2"/>
  <c r="J103" i="2"/>
  <c r="J144" i="2" s="1"/>
  <c r="J186" i="2" s="1"/>
  <c r="D103" i="2"/>
  <c r="I102" i="2"/>
  <c r="D102" i="2"/>
  <c r="H101" i="2"/>
  <c r="C101" i="2"/>
  <c r="H100" i="2"/>
  <c r="L99" i="2"/>
  <c r="G99" i="2"/>
  <c r="L98" i="2"/>
  <c r="F98" i="2"/>
  <c r="K97" i="2"/>
  <c r="F97" i="2"/>
  <c r="F138" i="2" s="1"/>
  <c r="F180" i="2" s="1"/>
  <c r="J96" i="2"/>
  <c r="E96" i="2"/>
  <c r="J95" i="2"/>
  <c r="D95" i="2"/>
  <c r="I94" i="2"/>
  <c r="D94" i="2"/>
  <c r="H93" i="2"/>
  <c r="C93" i="2"/>
  <c r="H92" i="2"/>
  <c r="L91" i="2"/>
  <c r="G91" i="2"/>
  <c r="L90" i="2"/>
  <c r="L131" i="2" s="1"/>
  <c r="L173" i="2" s="1"/>
  <c r="F90" i="2"/>
  <c r="K89" i="2"/>
  <c r="F89" i="2"/>
  <c r="J88" i="2"/>
  <c r="E88" i="2"/>
  <c r="J87" i="2"/>
  <c r="D87" i="2"/>
  <c r="I86" i="2"/>
  <c r="D86" i="2"/>
  <c r="H85" i="2"/>
  <c r="C85" i="2"/>
  <c r="H84" i="2"/>
  <c r="H125" i="2" s="1"/>
  <c r="H167" i="2" s="1"/>
  <c r="L83" i="2"/>
  <c r="G83" i="2"/>
  <c r="L82" i="2"/>
  <c r="F82" i="2"/>
  <c r="K81" i="2"/>
  <c r="D81" i="2"/>
  <c r="F80" i="2"/>
  <c r="H79" i="2"/>
  <c r="H120" i="2" s="1"/>
  <c r="H162" i="2" s="1"/>
  <c r="C78" i="2"/>
  <c r="H78" i="2"/>
  <c r="L108" i="2"/>
  <c r="F108" i="2"/>
  <c r="F149" i="2" s="1"/>
  <c r="F191" i="2" s="1"/>
  <c r="K107" i="2"/>
  <c r="K148" i="2" s="1"/>
  <c r="K190" i="2" s="1"/>
  <c r="F107" i="2"/>
  <c r="J106" i="2"/>
  <c r="E106" i="2"/>
  <c r="J105" i="2"/>
  <c r="J146" i="2" s="1"/>
  <c r="J188" i="2" s="1"/>
  <c r="D105" i="2"/>
  <c r="I104" i="2"/>
  <c r="D104" i="2"/>
  <c r="H103" i="2"/>
  <c r="H144" i="2" s="1"/>
  <c r="H186" i="2" s="1"/>
  <c r="C103" i="2"/>
  <c r="H102" i="2"/>
  <c r="L101" i="2"/>
  <c r="L142" i="2" s="1"/>
  <c r="L184" i="2" s="1"/>
  <c r="G101" i="2"/>
  <c r="L100" i="2"/>
  <c r="F100" i="2"/>
  <c r="K99" i="2"/>
  <c r="F99" i="2"/>
  <c r="F140" i="2" s="1"/>
  <c r="F182" i="2" s="1"/>
  <c r="J98" i="2"/>
  <c r="E98" i="2"/>
  <c r="J97" i="2"/>
  <c r="D97" i="2"/>
  <c r="D138" i="2" s="1"/>
  <c r="D180" i="2" s="1"/>
  <c r="I96" i="2"/>
  <c r="D96" i="2"/>
  <c r="H95" i="2"/>
  <c r="H136" i="2" s="1"/>
  <c r="H178" i="2" s="1"/>
  <c r="C95" i="2"/>
  <c r="H94" i="2"/>
  <c r="L93" i="2"/>
  <c r="G93" i="2"/>
  <c r="G134" i="2" s="1"/>
  <c r="G176" i="2" s="1"/>
  <c r="L92" i="2"/>
  <c r="L133" i="2" s="1"/>
  <c r="L175" i="2" s="1"/>
  <c r="F92" i="2"/>
  <c r="K91" i="2"/>
  <c r="F91" i="2"/>
  <c r="J90" i="2"/>
  <c r="J131" i="2" s="1"/>
  <c r="J173" i="2" s="1"/>
  <c r="E90" i="2"/>
  <c r="J89" i="2"/>
  <c r="D89" i="2"/>
  <c r="D130" i="2" s="1"/>
  <c r="D172" i="2" s="1"/>
  <c r="I88" i="2"/>
  <c r="D88" i="2"/>
  <c r="H87" i="2"/>
  <c r="C87" i="2"/>
  <c r="C128" i="2" s="1"/>
  <c r="C170" i="2" s="1"/>
  <c r="H86" i="2"/>
  <c r="H127" i="2" s="1"/>
  <c r="H169" i="2" s="1"/>
  <c r="L85" i="2"/>
  <c r="G85" i="2"/>
  <c r="L84" i="2"/>
  <c r="F84" i="2"/>
  <c r="F125" i="2" s="1"/>
  <c r="F167" i="2" s="1"/>
  <c r="K83" i="2"/>
  <c r="F83" i="2"/>
  <c r="J82" i="2"/>
  <c r="J123" i="2" s="1"/>
  <c r="J165" i="2" s="1"/>
  <c r="E82" i="2"/>
  <c r="J81" i="2"/>
  <c r="C81" i="2"/>
  <c r="E80" i="2"/>
  <c r="G79" i="2"/>
  <c r="G120" i="2" s="1"/>
  <c r="G162" i="2" s="1"/>
  <c r="H121" i="2"/>
  <c r="J148" i="2"/>
  <c r="C147" i="2"/>
  <c r="C189" i="2" s="1"/>
  <c r="C139" i="2"/>
  <c r="C181" i="2" s="1"/>
  <c r="C127" i="2"/>
  <c r="C169" i="2" s="1"/>
  <c r="I148" i="2"/>
  <c r="I190" i="2" s="1"/>
  <c r="E146" i="2"/>
  <c r="E188" i="2" s="1"/>
  <c r="E138" i="2"/>
  <c r="I132" i="2"/>
  <c r="I174" i="2" s="1"/>
  <c r="E126" i="2"/>
  <c r="E168" i="2" s="1"/>
  <c r="L119" i="2"/>
  <c r="L161" i="2" s="1"/>
  <c r="I149" i="2"/>
  <c r="K147" i="2"/>
  <c r="G145" i="2"/>
  <c r="G187" i="2" s="1"/>
  <c r="G141" i="2"/>
  <c r="G183" i="2" s="1"/>
  <c r="I136" i="2"/>
  <c r="E130" i="2"/>
  <c r="K123" i="2"/>
  <c r="K165" i="2" s="1"/>
  <c r="C143" i="2"/>
  <c r="G133" i="2"/>
  <c r="K119" i="2"/>
  <c r="K161" i="2" s="1"/>
  <c r="D149" i="2"/>
  <c r="D191" i="2" s="1"/>
  <c r="D147" i="2"/>
  <c r="I144" i="2"/>
  <c r="I186" i="2" s="1"/>
  <c r="K139" i="2"/>
  <c r="K181" i="2" s="1"/>
  <c r="C123" i="2"/>
  <c r="C165" i="2" s="1"/>
  <c r="G119" i="2"/>
  <c r="G161" i="2" s="1"/>
  <c r="E149" i="2"/>
  <c r="E191" i="2" s="1"/>
  <c r="L147" i="2"/>
  <c r="L189" i="2" s="1"/>
  <c r="F146" i="2"/>
  <c r="F188" i="2" s="1"/>
  <c r="K143" i="2"/>
  <c r="K185" i="2" s="1"/>
  <c r="E134" i="2"/>
  <c r="E176" i="2" s="1"/>
  <c r="C131" i="2"/>
  <c r="C173" i="2" s="1"/>
  <c r="C135" i="2"/>
  <c r="C177" i="2" s="1"/>
  <c r="K131" i="2"/>
  <c r="K173" i="2" s="1"/>
  <c r="I128" i="2"/>
  <c r="I170" i="2" s="1"/>
  <c r="G125" i="2"/>
  <c r="G167" i="2" s="1"/>
  <c r="C119" i="2"/>
  <c r="C161" i="2" s="1"/>
  <c r="C120" i="2"/>
  <c r="C162" i="2" s="1"/>
  <c r="K120" i="2"/>
  <c r="K162" i="2" s="1"/>
  <c r="E121" i="2"/>
  <c r="I121" i="2"/>
  <c r="C122" i="2"/>
  <c r="C164" i="2" s="1"/>
  <c r="G122" i="2"/>
  <c r="G164" i="2" s="1"/>
  <c r="K122" i="2"/>
  <c r="K164" i="2" s="1"/>
  <c r="E123" i="2"/>
  <c r="E165" i="2" s="1"/>
  <c r="I123" i="2"/>
  <c r="I165" i="2" s="1"/>
  <c r="C124" i="2"/>
  <c r="C166" i="2" s="1"/>
  <c r="G124" i="2"/>
  <c r="G166" i="2" s="1"/>
  <c r="K124" i="2"/>
  <c r="K166" i="2" s="1"/>
  <c r="E125" i="2"/>
  <c r="E167" i="2" s="1"/>
  <c r="I125" i="2"/>
  <c r="I167" i="2" s="1"/>
  <c r="C126" i="2"/>
  <c r="C168" i="2" s="1"/>
  <c r="G126" i="2"/>
  <c r="G168" i="2" s="1"/>
  <c r="K126" i="2"/>
  <c r="K168" i="2" s="1"/>
  <c r="E127" i="2"/>
  <c r="E169" i="2" s="1"/>
  <c r="I127" i="2"/>
  <c r="I169" i="2" s="1"/>
  <c r="G128" i="2"/>
  <c r="G170" i="2" s="1"/>
  <c r="K128" i="2"/>
  <c r="K170" i="2" s="1"/>
  <c r="E129" i="2"/>
  <c r="E171" i="2" s="1"/>
  <c r="I129" i="2"/>
  <c r="I171" i="2" s="1"/>
  <c r="C130" i="2"/>
  <c r="C172" i="2" s="1"/>
  <c r="G130" i="2"/>
  <c r="G172" i="2" s="1"/>
  <c r="K130" i="2"/>
  <c r="K172" i="2" s="1"/>
  <c r="E131" i="2"/>
  <c r="E173" i="2" s="1"/>
  <c r="I131" i="2"/>
  <c r="I173" i="2" s="1"/>
  <c r="C132" i="2"/>
  <c r="C174" i="2" s="1"/>
  <c r="G132" i="2"/>
  <c r="G174" i="2" s="1"/>
  <c r="K132" i="2"/>
  <c r="K174" i="2" s="1"/>
  <c r="E133" i="2"/>
  <c r="E175" i="2" s="1"/>
  <c r="I133" i="2"/>
  <c r="I175" i="2" s="1"/>
  <c r="C134" i="2"/>
  <c r="C176" i="2" s="1"/>
  <c r="K134" i="2"/>
  <c r="K176" i="2" s="1"/>
  <c r="E135" i="2"/>
  <c r="E177" i="2" s="1"/>
  <c r="I135" i="2"/>
  <c r="I177" i="2" s="1"/>
  <c r="C136" i="2"/>
  <c r="C178" i="2" s="1"/>
  <c r="G136" i="2"/>
  <c r="G178" i="2" s="1"/>
  <c r="K136" i="2"/>
  <c r="K178" i="2" s="1"/>
  <c r="E137" i="2"/>
  <c r="E179" i="2" s="1"/>
  <c r="I137" i="2"/>
  <c r="I179" i="2" s="1"/>
  <c r="C138" i="2"/>
  <c r="C180" i="2" s="1"/>
  <c r="G138" i="2"/>
  <c r="G180" i="2" s="1"/>
  <c r="K138" i="2"/>
  <c r="K180" i="2" s="1"/>
  <c r="E139" i="2"/>
  <c r="E181" i="2" s="1"/>
  <c r="I139" i="2"/>
  <c r="I181" i="2" s="1"/>
  <c r="C140" i="2"/>
  <c r="C182" i="2" s="1"/>
  <c r="G140" i="2"/>
  <c r="G182" i="2" s="1"/>
  <c r="K140" i="2"/>
  <c r="K182" i="2" s="1"/>
  <c r="E141" i="2"/>
  <c r="E183" i="2" s="1"/>
  <c r="I141" i="2"/>
  <c r="I183" i="2" s="1"/>
  <c r="C142" i="2"/>
  <c r="C184" i="2" s="1"/>
  <c r="G142" i="2"/>
  <c r="G184" i="2" s="1"/>
  <c r="K142" i="2"/>
  <c r="K184" i="2" s="1"/>
  <c r="E143" i="2"/>
  <c r="E185" i="2" s="1"/>
  <c r="I143" i="2"/>
  <c r="I185" i="2" s="1"/>
  <c r="C144" i="2"/>
  <c r="C186" i="2" s="1"/>
  <c r="G144" i="2"/>
  <c r="G186" i="2" s="1"/>
  <c r="K144" i="2"/>
  <c r="K186" i="2" s="1"/>
  <c r="E145" i="2"/>
  <c r="E187" i="2" s="1"/>
  <c r="I145" i="2"/>
  <c r="I187" i="2" s="1"/>
  <c r="C146" i="2"/>
  <c r="C188" i="2" s="1"/>
  <c r="G146" i="2"/>
  <c r="G188" i="2" s="1"/>
  <c r="K146" i="2"/>
  <c r="K188" i="2" s="1"/>
  <c r="E147" i="2"/>
  <c r="E189" i="2" s="1"/>
  <c r="I147" i="2"/>
  <c r="I189" i="2" s="1"/>
  <c r="C148" i="2"/>
  <c r="C190" i="2" s="1"/>
  <c r="G148" i="2"/>
  <c r="G190" i="2" s="1"/>
  <c r="D120" i="2"/>
  <c r="D162" i="2" s="1"/>
  <c r="L120" i="2"/>
  <c r="L162" i="2" s="1"/>
  <c r="F121" i="2"/>
  <c r="F163" i="2" s="1"/>
  <c r="J121" i="2"/>
  <c r="J163" i="2" s="1"/>
  <c r="D122" i="2"/>
  <c r="D164" i="2" s="1"/>
  <c r="H122" i="2"/>
  <c r="H164" i="2" s="1"/>
  <c r="L122" i="2"/>
  <c r="L164" i="2" s="1"/>
  <c r="F123" i="2"/>
  <c r="F165" i="2" s="1"/>
  <c r="D124" i="2"/>
  <c r="D166" i="2" s="1"/>
  <c r="H124" i="2"/>
  <c r="H166" i="2" s="1"/>
  <c r="L124" i="2"/>
  <c r="L166" i="2" s="1"/>
  <c r="J125" i="2"/>
  <c r="J167" i="2" s="1"/>
  <c r="D126" i="2"/>
  <c r="D168" i="2" s="1"/>
  <c r="H126" i="2"/>
  <c r="H168" i="2" s="1"/>
  <c r="L126" i="2"/>
  <c r="L168" i="2" s="1"/>
  <c r="F127" i="2"/>
  <c r="F169" i="2" s="1"/>
  <c r="J127" i="2"/>
  <c r="J169" i="2" s="1"/>
  <c r="D128" i="2"/>
  <c r="D170" i="2" s="1"/>
  <c r="H128" i="2"/>
  <c r="H170" i="2" s="1"/>
  <c r="L128" i="2"/>
  <c r="L170" i="2" s="1"/>
  <c r="F129" i="2"/>
  <c r="F171" i="2" s="1"/>
  <c r="J129" i="2"/>
  <c r="J171" i="2" s="1"/>
  <c r="H130" i="2"/>
  <c r="H172" i="2" s="1"/>
  <c r="L130" i="2"/>
  <c r="L172" i="2" s="1"/>
  <c r="F131" i="2"/>
  <c r="F173" i="2" s="1"/>
  <c r="D132" i="2"/>
  <c r="D174" i="2" s="1"/>
  <c r="H132" i="2"/>
  <c r="H174" i="2" s="1"/>
  <c r="L132" i="2"/>
  <c r="L174" i="2" s="1"/>
  <c r="F133" i="2"/>
  <c r="F175" i="2" s="1"/>
  <c r="J133" i="2"/>
  <c r="J175" i="2" s="1"/>
  <c r="D134" i="2"/>
  <c r="D176" i="2" s="1"/>
  <c r="H134" i="2"/>
  <c r="H176" i="2" s="1"/>
  <c r="L134" i="2"/>
  <c r="L176" i="2" s="1"/>
  <c r="F135" i="2"/>
  <c r="J135" i="2"/>
  <c r="J177" i="2" s="1"/>
  <c r="D136" i="2"/>
  <c r="D178" i="2" s="1"/>
  <c r="L136" i="2"/>
  <c r="L178" i="2" s="1"/>
  <c r="F137" i="2"/>
  <c r="F179" i="2" s="1"/>
  <c r="J137" i="2"/>
  <c r="J179" i="2" s="1"/>
  <c r="H138" i="2"/>
  <c r="H180" i="2" s="1"/>
  <c r="L138" i="2"/>
  <c r="L180" i="2" s="1"/>
  <c r="F139" i="2"/>
  <c r="F181" i="2" s="1"/>
  <c r="J139" i="2"/>
  <c r="J181" i="2" s="1"/>
  <c r="D140" i="2"/>
  <c r="D182" i="2" s="1"/>
  <c r="H140" i="2"/>
  <c r="H182" i="2" s="1"/>
  <c r="L140" i="2"/>
  <c r="L182" i="2" s="1"/>
  <c r="F141" i="2"/>
  <c r="F183" i="2" s="1"/>
  <c r="J141" i="2"/>
  <c r="J183" i="2" s="1"/>
  <c r="D142" i="2"/>
  <c r="D184" i="2" s="1"/>
  <c r="H142" i="2"/>
  <c r="H184" i="2" s="1"/>
  <c r="F143" i="2"/>
  <c r="F185" i="2" s="1"/>
  <c r="J143" i="2"/>
  <c r="D144" i="2"/>
  <c r="D186" i="2" s="1"/>
  <c r="L144" i="2"/>
  <c r="L186" i="2" s="1"/>
  <c r="F145" i="2"/>
  <c r="F187" i="2" s="1"/>
  <c r="J145" i="2"/>
  <c r="J187" i="2" s="1"/>
  <c r="D146" i="2"/>
  <c r="D188" i="2" s="1"/>
  <c r="H146" i="2"/>
  <c r="H188" i="2" s="1"/>
  <c r="L146" i="2"/>
  <c r="L188" i="2" s="1"/>
  <c r="F147" i="2"/>
  <c r="F189" i="2" s="1"/>
  <c r="J147" i="2"/>
  <c r="J189" i="2" s="1"/>
  <c r="D148" i="2"/>
  <c r="D190" i="2" s="1"/>
  <c r="H148" i="2"/>
  <c r="H190" i="2" s="1"/>
  <c r="L148" i="2"/>
  <c r="L190" i="2" s="1"/>
  <c r="J149" i="2"/>
  <c r="J191" i="2" s="1"/>
  <c r="E119" i="2"/>
  <c r="E161" i="2" s="1"/>
  <c r="I119" i="2"/>
  <c r="I161" i="2" s="1"/>
  <c r="E120" i="2"/>
  <c r="E162" i="2" s="1"/>
  <c r="I120" i="2"/>
  <c r="I162" i="2" s="1"/>
  <c r="C121" i="2"/>
  <c r="C163" i="2" s="1"/>
  <c r="G121" i="2"/>
  <c r="G163" i="2" s="1"/>
  <c r="K121" i="2"/>
  <c r="K163" i="2" s="1"/>
  <c r="E122" i="2"/>
  <c r="E164" i="2" s="1"/>
  <c r="I122" i="2"/>
  <c r="I164" i="2" s="1"/>
  <c r="J119" i="2"/>
  <c r="J161" i="2" s="1"/>
  <c r="D119" i="2"/>
  <c r="D161" i="2" s="1"/>
  <c r="H149" i="2"/>
  <c r="H191" i="2" s="1"/>
  <c r="C149" i="2"/>
  <c r="C191" i="2" s="1"/>
  <c r="F148" i="2"/>
  <c r="F190" i="2" s="1"/>
  <c r="H147" i="2"/>
  <c r="H189" i="2" s="1"/>
  <c r="L145" i="2"/>
  <c r="L187" i="2" s="1"/>
  <c r="D145" i="2"/>
  <c r="D187" i="2" s="1"/>
  <c r="F144" i="2"/>
  <c r="F186" i="2" s="1"/>
  <c r="H143" i="2"/>
  <c r="H185" i="2" s="1"/>
  <c r="J142" i="2"/>
  <c r="J184" i="2" s="1"/>
  <c r="L141" i="2"/>
  <c r="L183" i="2" s="1"/>
  <c r="D141" i="2"/>
  <c r="D183" i="2" s="1"/>
  <c r="H139" i="2"/>
  <c r="H181" i="2" s="1"/>
  <c r="J138" i="2"/>
  <c r="J180" i="2" s="1"/>
  <c r="L137" i="2"/>
  <c r="L179" i="2" s="1"/>
  <c r="D137" i="2"/>
  <c r="D179" i="2" s="1"/>
  <c r="F136" i="2"/>
  <c r="F178" i="2" s="1"/>
  <c r="H135" i="2"/>
  <c r="H177" i="2" s="1"/>
  <c r="J134" i="2"/>
  <c r="J176" i="2" s="1"/>
  <c r="D133" i="2"/>
  <c r="D175" i="2" s="1"/>
  <c r="F132" i="2"/>
  <c r="F174" i="2" s="1"/>
  <c r="H131" i="2"/>
  <c r="H173" i="2" s="1"/>
  <c r="J130" i="2"/>
  <c r="J172" i="2" s="1"/>
  <c r="L129" i="2"/>
  <c r="L171" i="2" s="1"/>
  <c r="D129" i="2"/>
  <c r="D171" i="2" s="1"/>
  <c r="F128" i="2"/>
  <c r="F170" i="2" s="1"/>
  <c r="J126" i="2"/>
  <c r="J168" i="2" s="1"/>
  <c r="L125" i="2"/>
  <c r="L167" i="2" s="1"/>
  <c r="D125" i="2"/>
  <c r="D167" i="2" s="1"/>
  <c r="F124" i="2"/>
  <c r="F166" i="2" s="1"/>
  <c r="H123" i="2"/>
  <c r="H165" i="2" s="1"/>
  <c r="J122" i="2"/>
  <c r="J164" i="2" s="1"/>
  <c r="H119" i="2"/>
  <c r="H161" i="2" s="1"/>
  <c r="L149" i="2"/>
  <c r="L191" i="2" s="1"/>
  <c r="G149" i="2"/>
  <c r="G191" i="2" s="1"/>
  <c r="G147" i="2"/>
  <c r="G189" i="2" s="1"/>
  <c r="I146" i="2"/>
  <c r="I188" i="2" s="1"/>
  <c r="K145" i="2"/>
  <c r="K187" i="2" s="1"/>
  <c r="E144" i="2"/>
  <c r="G143" i="2"/>
  <c r="G185" i="2" s="1"/>
  <c r="I142" i="2"/>
  <c r="I184" i="2" s="1"/>
  <c r="C141" i="2"/>
  <c r="C183" i="2" s="1"/>
  <c r="E140" i="2"/>
  <c r="E182" i="2" s="1"/>
  <c r="G139" i="2"/>
  <c r="G181" i="2" s="1"/>
  <c r="K137" i="2"/>
  <c r="C137" i="2"/>
  <c r="C179" i="2" s="1"/>
  <c r="E136" i="2"/>
  <c r="E178" i="2" s="1"/>
  <c r="I134" i="2"/>
  <c r="I176" i="2" s="1"/>
  <c r="K133" i="2"/>
  <c r="K175" i="2" s="1"/>
  <c r="C133" i="2"/>
  <c r="C175" i="2" s="1"/>
  <c r="G131" i="2"/>
  <c r="G173" i="2" s="1"/>
  <c r="I130" i="2"/>
  <c r="I172" i="2" s="1"/>
  <c r="K129" i="2"/>
  <c r="K171" i="2" s="1"/>
  <c r="E128" i="2"/>
  <c r="E170" i="2" s="1"/>
  <c r="G127" i="2"/>
  <c r="G169" i="2" s="1"/>
  <c r="I126" i="2"/>
  <c r="I168" i="2" s="1"/>
  <c r="C125" i="2"/>
  <c r="C167" i="2" s="1"/>
  <c r="E124" i="2"/>
  <c r="E166" i="2" s="1"/>
  <c r="G123" i="2"/>
  <c r="G165" i="2" s="1"/>
  <c r="J120" i="2"/>
  <c r="J162" i="2" s="1"/>
  <c r="H145" i="2"/>
  <c r="H187" i="2" s="1"/>
  <c r="L143" i="2"/>
  <c r="L185" i="2" s="1"/>
  <c r="D143" i="2"/>
  <c r="D185" i="2" s="1"/>
  <c r="F142" i="2"/>
  <c r="F184" i="2" s="1"/>
  <c r="H141" i="2"/>
  <c r="H183" i="2" s="1"/>
  <c r="J140" i="2"/>
  <c r="J182" i="2" s="1"/>
  <c r="L139" i="2"/>
  <c r="L181" i="2" s="1"/>
  <c r="D139" i="2"/>
  <c r="D181" i="2" s="1"/>
  <c r="H137" i="2"/>
  <c r="H179" i="2" s="1"/>
  <c r="J136" i="2"/>
  <c r="J178" i="2" s="1"/>
  <c r="L135" i="2"/>
  <c r="L177" i="2" s="1"/>
  <c r="D135" i="2"/>
  <c r="D177" i="2" s="1"/>
  <c r="F134" i="2"/>
  <c r="F176" i="2" s="1"/>
  <c r="H133" i="2"/>
  <c r="H175" i="2" s="1"/>
  <c r="J132" i="2"/>
  <c r="J174" i="2" s="1"/>
  <c r="D131" i="2"/>
  <c r="D173" i="2" s="1"/>
  <c r="F130" i="2"/>
  <c r="F172" i="2" s="1"/>
  <c r="H129" i="2"/>
  <c r="H171" i="2" s="1"/>
  <c r="J128" i="2"/>
  <c r="J170" i="2" s="1"/>
  <c r="L127" i="2"/>
  <c r="L169" i="2" s="1"/>
  <c r="D127" i="2"/>
  <c r="D169" i="2" s="1"/>
  <c r="F126" i="2"/>
  <c r="F168" i="2" s="1"/>
  <c r="J124" i="2"/>
  <c r="J166" i="2" s="1"/>
  <c r="L123" i="2"/>
  <c r="L165" i="2" s="1"/>
  <c r="D123" i="2"/>
  <c r="D165" i="2" s="1"/>
  <c r="L121" i="2"/>
  <c r="L163" i="2" s="1"/>
  <c r="F120" i="2"/>
  <c r="F162" i="2" s="1"/>
  <c r="E163" i="2"/>
  <c r="I163" i="2"/>
  <c r="H163" i="2"/>
  <c r="D189" i="2"/>
  <c r="J190" i="2"/>
  <c r="J185" i="2"/>
  <c r="E186" i="2"/>
  <c r="K179" i="2"/>
  <c r="F177" i="2"/>
  <c r="I191" i="2"/>
  <c r="K189" i="2"/>
  <c r="C185" i="2"/>
  <c r="E180" i="2"/>
  <c r="I178" i="2"/>
  <c r="G175" i="2"/>
  <c r="E172" i="2"/>
  <c r="H15" i="2"/>
  <c r="D10" i="2" l="1"/>
  <c r="D9" i="2"/>
  <c r="D8" i="2"/>
  <c r="AC108" i="2"/>
  <c r="AB108" i="2"/>
  <c r="AA108" i="2"/>
  <c r="Z108" i="2"/>
  <c r="Y108" i="2"/>
  <c r="X108" i="2"/>
  <c r="W108" i="2"/>
  <c r="V108" i="2"/>
  <c r="U108" i="2"/>
  <c r="T108" i="2"/>
  <c r="AC107" i="2"/>
  <c r="AB107" i="2"/>
  <c r="AA107" i="2"/>
  <c r="Z107" i="2"/>
  <c r="Y107" i="2"/>
  <c r="X107" i="2"/>
  <c r="W107" i="2"/>
  <c r="V107" i="2"/>
  <c r="U107" i="2"/>
  <c r="T107" i="2"/>
  <c r="AC106" i="2"/>
  <c r="AB106" i="2"/>
  <c r="AA106" i="2"/>
  <c r="Z106" i="2"/>
  <c r="Y106" i="2"/>
  <c r="X106" i="2"/>
  <c r="W106" i="2"/>
  <c r="V106" i="2"/>
  <c r="U106" i="2"/>
  <c r="T106" i="2"/>
  <c r="AC105" i="2"/>
  <c r="AB105" i="2"/>
  <c r="AA105" i="2"/>
  <c r="Z105" i="2"/>
  <c r="Y105" i="2"/>
  <c r="X105" i="2"/>
  <c r="W105" i="2"/>
  <c r="V105" i="2"/>
  <c r="U105" i="2"/>
  <c r="T105" i="2"/>
  <c r="AC104" i="2"/>
  <c r="AB104" i="2"/>
  <c r="AA104" i="2"/>
  <c r="Z104" i="2"/>
  <c r="Y104" i="2"/>
  <c r="X104" i="2"/>
  <c r="W104" i="2"/>
  <c r="V104" i="2"/>
  <c r="U104" i="2"/>
  <c r="T104" i="2"/>
  <c r="AC103" i="2"/>
  <c r="AB103" i="2"/>
  <c r="AA103" i="2"/>
  <c r="Z103" i="2"/>
  <c r="Y103" i="2"/>
  <c r="X103" i="2"/>
  <c r="W103" i="2"/>
  <c r="V103" i="2"/>
  <c r="U103" i="2"/>
  <c r="T103" i="2"/>
  <c r="AC102" i="2"/>
  <c r="AB102" i="2"/>
  <c r="AA102" i="2"/>
  <c r="Z102" i="2"/>
  <c r="Y102" i="2"/>
  <c r="X102" i="2"/>
  <c r="W102" i="2"/>
  <c r="V102" i="2"/>
  <c r="U102" i="2"/>
  <c r="T102" i="2"/>
  <c r="AC101" i="2"/>
  <c r="AB101" i="2"/>
  <c r="AA101" i="2"/>
  <c r="Z101" i="2"/>
  <c r="Y101" i="2"/>
  <c r="X101" i="2"/>
  <c r="W101" i="2"/>
  <c r="V101" i="2"/>
  <c r="U101" i="2"/>
  <c r="T101" i="2"/>
  <c r="AC100" i="2"/>
  <c r="AB100" i="2"/>
  <c r="AA100" i="2"/>
  <c r="Z100" i="2"/>
  <c r="Y100" i="2"/>
  <c r="X100" i="2"/>
  <c r="W100" i="2"/>
  <c r="V100" i="2"/>
  <c r="U100" i="2"/>
  <c r="T100" i="2"/>
  <c r="AC99" i="2"/>
  <c r="AB99" i="2"/>
  <c r="AA99" i="2"/>
  <c r="Z99" i="2"/>
  <c r="Y99" i="2"/>
  <c r="X99" i="2"/>
  <c r="W99" i="2"/>
  <c r="V99" i="2"/>
  <c r="U99" i="2"/>
  <c r="T99" i="2"/>
  <c r="AC98" i="2"/>
  <c r="AB98" i="2"/>
  <c r="AA98" i="2"/>
  <c r="Z98" i="2"/>
  <c r="Y98" i="2"/>
  <c r="X98" i="2"/>
  <c r="W98" i="2"/>
  <c r="V98" i="2"/>
  <c r="U98" i="2"/>
  <c r="T98" i="2"/>
  <c r="AC97" i="2"/>
  <c r="AB97" i="2"/>
  <c r="AA97" i="2"/>
  <c r="Z97" i="2"/>
  <c r="Y97" i="2"/>
  <c r="X97" i="2"/>
  <c r="W97" i="2"/>
  <c r="V97" i="2"/>
  <c r="U97" i="2"/>
  <c r="T97" i="2"/>
  <c r="AC96" i="2"/>
  <c r="AB96" i="2"/>
  <c r="AA96" i="2"/>
  <c r="Z96" i="2"/>
  <c r="Y96" i="2"/>
  <c r="X96" i="2"/>
  <c r="W96" i="2"/>
  <c r="V96" i="2"/>
  <c r="U96" i="2"/>
  <c r="T96" i="2"/>
  <c r="AC95" i="2"/>
  <c r="AB95" i="2"/>
  <c r="AA95" i="2"/>
  <c r="Z95" i="2"/>
  <c r="Y95" i="2"/>
  <c r="X95" i="2"/>
  <c r="W95" i="2"/>
  <c r="V95" i="2"/>
  <c r="U95" i="2"/>
  <c r="T95" i="2"/>
  <c r="AC94" i="2"/>
  <c r="AB94" i="2"/>
  <c r="AA94" i="2"/>
  <c r="Z94" i="2"/>
  <c r="Y94" i="2"/>
  <c r="X94" i="2"/>
  <c r="W94" i="2"/>
  <c r="V94" i="2"/>
  <c r="U94" i="2"/>
  <c r="T94" i="2"/>
  <c r="AC93" i="2"/>
  <c r="AB93" i="2"/>
  <c r="AA93" i="2"/>
  <c r="Z93" i="2"/>
  <c r="Y93" i="2"/>
  <c r="X93" i="2"/>
  <c r="W93" i="2"/>
  <c r="V93" i="2"/>
  <c r="U93" i="2"/>
  <c r="T93" i="2"/>
  <c r="AC92" i="2"/>
  <c r="AB92" i="2"/>
  <c r="AA92" i="2"/>
  <c r="Z92" i="2"/>
  <c r="Y92" i="2"/>
  <c r="X92" i="2"/>
  <c r="W92" i="2"/>
  <c r="V92" i="2"/>
  <c r="U92" i="2"/>
  <c r="T92" i="2"/>
  <c r="AC91" i="2"/>
  <c r="AB91" i="2"/>
  <c r="AA91" i="2"/>
  <c r="Z91" i="2"/>
  <c r="Y91" i="2"/>
  <c r="X91" i="2"/>
  <c r="W91" i="2"/>
  <c r="V91" i="2"/>
  <c r="U91" i="2"/>
  <c r="T91" i="2"/>
  <c r="AC90" i="2"/>
  <c r="AB90" i="2"/>
  <c r="AA90" i="2"/>
  <c r="Z90" i="2"/>
  <c r="Y90" i="2"/>
  <c r="X90" i="2"/>
  <c r="W90" i="2"/>
  <c r="V90" i="2"/>
  <c r="U90" i="2"/>
  <c r="T90" i="2"/>
  <c r="AC89" i="2"/>
  <c r="AB89" i="2"/>
  <c r="AA89" i="2"/>
  <c r="Z89" i="2"/>
  <c r="Y89" i="2"/>
  <c r="X89" i="2"/>
  <c r="W89" i="2"/>
  <c r="V89" i="2"/>
  <c r="U89" i="2"/>
  <c r="T89" i="2"/>
  <c r="AC88" i="2"/>
  <c r="AB88" i="2"/>
  <c r="AA88" i="2"/>
  <c r="Z88" i="2"/>
  <c r="Y88" i="2"/>
  <c r="X88" i="2"/>
  <c r="W88" i="2"/>
  <c r="V88" i="2"/>
  <c r="U88" i="2"/>
  <c r="T88" i="2"/>
  <c r="AC87" i="2"/>
  <c r="AB87" i="2"/>
  <c r="AA87" i="2"/>
  <c r="Z87" i="2"/>
  <c r="Y87" i="2"/>
  <c r="X87" i="2"/>
  <c r="W87" i="2"/>
  <c r="V87" i="2"/>
  <c r="U87" i="2"/>
  <c r="T87" i="2"/>
  <c r="AC86" i="2"/>
  <c r="AB86" i="2"/>
  <c r="AA86" i="2"/>
  <c r="Z86" i="2"/>
  <c r="Y86" i="2"/>
  <c r="X86" i="2"/>
  <c r="W86" i="2"/>
  <c r="V86" i="2"/>
  <c r="U86" i="2"/>
  <c r="T86" i="2"/>
  <c r="AC85" i="2"/>
  <c r="AB85" i="2"/>
  <c r="AA85" i="2"/>
  <c r="Z85" i="2"/>
  <c r="Y85" i="2"/>
  <c r="X85" i="2"/>
  <c r="W85" i="2"/>
  <c r="V85" i="2"/>
  <c r="U85" i="2"/>
  <c r="T85" i="2"/>
  <c r="AC84" i="2"/>
  <c r="AB84" i="2"/>
  <c r="AA84" i="2"/>
  <c r="Z84" i="2"/>
  <c r="Y84" i="2"/>
  <c r="X84" i="2"/>
  <c r="W84" i="2"/>
  <c r="V84" i="2"/>
  <c r="U84" i="2"/>
  <c r="T84" i="2"/>
  <c r="AC83" i="2"/>
  <c r="AB83" i="2"/>
  <c r="AA83" i="2"/>
  <c r="Z83" i="2"/>
  <c r="Y83" i="2"/>
  <c r="X83" i="2"/>
  <c r="W83" i="2"/>
  <c r="V83" i="2"/>
  <c r="U83" i="2"/>
  <c r="T83" i="2"/>
  <c r="AC82" i="2"/>
  <c r="AB82" i="2"/>
  <c r="AA82" i="2"/>
  <c r="Z82" i="2"/>
  <c r="Y82" i="2"/>
  <c r="X82" i="2"/>
  <c r="W82" i="2"/>
  <c r="V82" i="2"/>
  <c r="U82" i="2"/>
  <c r="T82" i="2"/>
  <c r="AC81" i="2"/>
  <c r="AB81" i="2"/>
  <c r="AA81" i="2"/>
  <c r="Z81" i="2"/>
  <c r="Y81" i="2"/>
  <c r="X81" i="2"/>
  <c r="W81" i="2"/>
  <c r="V81" i="2"/>
  <c r="U81" i="2"/>
  <c r="T81" i="2"/>
  <c r="AC80" i="2"/>
  <c r="AB80" i="2"/>
  <c r="AA80" i="2"/>
  <c r="Z80" i="2"/>
  <c r="Y80" i="2"/>
  <c r="X80" i="2"/>
  <c r="W80" i="2"/>
  <c r="V80" i="2"/>
  <c r="U80" i="2"/>
  <c r="T80" i="2"/>
  <c r="AC79" i="2"/>
  <c r="AB79" i="2"/>
  <c r="AA79" i="2"/>
  <c r="Z79" i="2"/>
  <c r="Y79" i="2"/>
  <c r="X79" i="2"/>
  <c r="W79" i="2"/>
  <c r="V79" i="2"/>
  <c r="U79" i="2"/>
  <c r="T79" i="2"/>
  <c r="AC78" i="2"/>
  <c r="AB78" i="2"/>
  <c r="AA78" i="2"/>
  <c r="Z78" i="2"/>
  <c r="Y78" i="2"/>
  <c r="X78" i="2"/>
  <c r="W78" i="2"/>
  <c r="V78" i="2"/>
  <c r="U78" i="2"/>
  <c r="T78" i="2"/>
  <c r="G15" i="2" l="1"/>
  <c r="G17" i="2" s="1"/>
  <c r="G155" i="2" l="1"/>
  <c r="E72" i="2" l="1"/>
  <c r="G18" i="2"/>
  <c r="E31" i="2"/>
  <c r="G19" i="2" l="1"/>
  <c r="E113" i="2"/>
  <c r="E155" i="2" l="1"/>
  <c r="F31" i="2"/>
  <c r="I15" i="2"/>
  <c r="G31" i="2" s="1"/>
  <c r="H17" i="2"/>
  <c r="F72" i="2" s="1"/>
  <c r="H18" i="2" l="1"/>
  <c r="I17" i="2"/>
  <c r="G72" i="2" l="1"/>
  <c r="F113" i="2"/>
  <c r="H19" i="2"/>
  <c r="M17" i="2"/>
  <c r="N17" i="2" l="1"/>
  <c r="F155" i="2"/>
  <c r="Z162" i="2"/>
  <c r="W182" i="2"/>
  <c r="W140" i="2" l="1"/>
  <c r="T138" i="2"/>
  <c r="T180" i="2"/>
  <c r="T136" i="2"/>
  <c r="T178" i="2"/>
  <c r="V125" i="2"/>
  <c r="V167" i="2"/>
  <c r="AB126" i="2"/>
  <c r="AB168" i="2"/>
  <c r="AA137" i="2"/>
  <c r="AA179" i="2"/>
  <c r="T122" i="2"/>
  <c r="AB171" i="2"/>
  <c r="AB129" i="2"/>
  <c r="U133" i="2"/>
  <c r="U175" i="2"/>
  <c r="AC125" i="2"/>
  <c r="AC167" i="2"/>
  <c r="T172" i="2"/>
  <c r="T130" i="2"/>
  <c r="AA132" i="2"/>
  <c r="AA174" i="2"/>
  <c r="Z131" i="2"/>
  <c r="Z173" i="2"/>
  <c r="Y127" i="2"/>
  <c r="Y169" i="2"/>
  <c r="AB142" i="2"/>
  <c r="AB184" i="2"/>
  <c r="AB161" i="2"/>
  <c r="AB119" i="2"/>
  <c r="X139" i="2"/>
  <c r="X181" i="2"/>
  <c r="AA130" i="2"/>
  <c r="AA172" i="2"/>
  <c r="Y138" i="2"/>
  <c r="Y180" i="2"/>
  <c r="X131" i="2"/>
  <c r="X173" i="2"/>
  <c r="AC139" i="2"/>
  <c r="AC181" i="2"/>
  <c r="W126" i="2"/>
  <c r="W168" i="2"/>
  <c r="U177" i="2"/>
  <c r="U135" i="2"/>
  <c r="AB132" i="2"/>
  <c r="AB174" i="2"/>
  <c r="X144" i="2"/>
  <c r="X186" i="2"/>
  <c r="Z120" i="2"/>
  <c r="T133" i="2"/>
  <c r="T175" i="2"/>
  <c r="AC179" i="2"/>
  <c r="AC137" i="2"/>
  <c r="Z147" i="2"/>
  <c r="Z189" i="2"/>
  <c r="V172" i="2"/>
  <c r="V130" i="2"/>
  <c r="T179" i="2"/>
  <c r="T137" i="2"/>
  <c r="AB136" i="2"/>
  <c r="AB178" i="2"/>
  <c r="Z137" i="2"/>
  <c r="Z179" i="2"/>
  <c r="X143" i="2" l="1"/>
  <c r="X185" i="2"/>
  <c r="V143" i="2"/>
  <c r="V185" i="2"/>
  <c r="W141" i="2"/>
  <c r="W183" i="2"/>
  <c r="AB125" i="2"/>
  <c r="AB167" i="2"/>
  <c r="V119" i="2"/>
  <c r="V161" i="2"/>
  <c r="Y121" i="2"/>
  <c r="Y163" i="2"/>
  <c r="AC164" i="2"/>
  <c r="AC122" i="2"/>
  <c r="U172" i="2"/>
  <c r="U130" i="2"/>
  <c r="V124" i="2"/>
  <c r="V166" i="2"/>
  <c r="AC126" i="2"/>
  <c r="AC168" i="2"/>
  <c r="V149" i="2"/>
  <c r="V191" i="2"/>
  <c r="AC148" i="2"/>
  <c r="AC190" i="2"/>
  <c r="U169" i="2"/>
  <c r="U127" i="2"/>
  <c r="U180" i="2"/>
  <c r="U138" i="2"/>
  <c r="AB133" i="2"/>
  <c r="AB175" i="2"/>
  <c r="W144" i="2"/>
  <c r="W186" i="2"/>
  <c r="W187" i="2"/>
  <c r="W145" i="2"/>
  <c r="AB179" i="2"/>
  <c r="AB137" i="2"/>
  <c r="U189" i="2"/>
  <c r="U147" i="2"/>
  <c r="AC143" i="2"/>
  <c r="AC185" i="2"/>
  <c r="Z136" i="2"/>
  <c r="Z178" i="2"/>
  <c r="AC133" i="2"/>
  <c r="AC175" i="2"/>
  <c r="AB124" i="2"/>
  <c r="AB166" i="2"/>
  <c r="Z164" i="2"/>
  <c r="Z122" i="2"/>
  <c r="U183" i="2"/>
  <c r="U141" i="2"/>
  <c r="W127" i="2"/>
  <c r="W169" i="2"/>
  <c r="T123" i="2"/>
  <c r="T165" i="2"/>
  <c r="U136" i="2"/>
  <c r="U178" i="2"/>
  <c r="AA140" i="2"/>
  <c r="AA182" i="2"/>
  <c r="W121" i="2"/>
  <c r="W163" i="2"/>
  <c r="AB140" i="2"/>
  <c r="AB182" i="2"/>
  <c r="T119" i="2"/>
  <c r="T161" i="2"/>
  <c r="U188" i="2"/>
  <c r="U146" i="2"/>
  <c r="X123" i="2"/>
  <c r="X165" i="2"/>
  <c r="AA141" i="2"/>
  <c r="AA183" i="2"/>
  <c r="U119" i="2"/>
  <c r="U161" i="2"/>
  <c r="V122" i="2"/>
  <c r="V164" i="2"/>
  <c r="AB147" i="2"/>
  <c r="AB189" i="2"/>
  <c r="V171" i="2"/>
  <c r="V129" i="2"/>
  <c r="X130" i="2"/>
  <c r="X172" i="2"/>
  <c r="V135" i="2"/>
  <c r="V177" i="2"/>
  <c r="AA148" i="2"/>
  <c r="AA190" i="2"/>
  <c r="AC141" i="2"/>
  <c r="AC183" i="2"/>
  <c r="Z135" i="2"/>
  <c r="Z177" i="2"/>
  <c r="T186" i="2"/>
  <c r="T144" i="2"/>
  <c r="V186" i="2"/>
  <c r="V144" i="2"/>
  <c r="T143" i="2"/>
  <c r="T185" i="2"/>
  <c r="AB149" i="2"/>
  <c r="AB191" i="2"/>
  <c r="U125" i="2"/>
  <c r="U167" i="2"/>
  <c r="X146" i="2"/>
  <c r="X188" i="2"/>
  <c r="AC147" i="2"/>
  <c r="AC189" i="2"/>
  <c r="V187" i="2"/>
  <c r="V145" i="2"/>
  <c r="Y137" i="2"/>
  <c r="Y179" i="2"/>
  <c r="Y144" i="2"/>
  <c r="Y186" i="2"/>
  <c r="AA161" i="2"/>
  <c r="AA119" i="2"/>
  <c r="V146" i="2"/>
  <c r="V188" i="2"/>
  <c r="X174" i="2"/>
  <c r="X132" i="2"/>
  <c r="AB123" i="2"/>
  <c r="AB165" i="2"/>
  <c r="V127" i="2"/>
  <c r="V169" i="2"/>
  <c r="U122" i="2"/>
  <c r="U164" i="2"/>
  <c r="X145" i="2"/>
  <c r="X187" i="2"/>
  <c r="X125" i="2"/>
  <c r="X167" i="2"/>
  <c r="AC124" i="2"/>
  <c r="AC166" i="2"/>
  <c r="U145" i="2"/>
  <c r="U187" i="2"/>
  <c r="T120" i="2"/>
  <c r="T162" i="2"/>
  <c r="T141" i="2"/>
  <c r="T183" i="2"/>
  <c r="W129" i="2"/>
  <c r="W171" i="2"/>
  <c r="Z174" i="2"/>
  <c r="Z132" i="2"/>
  <c r="W138" i="2"/>
  <c r="W180" i="2"/>
  <c r="I19" i="2"/>
  <c r="T164" i="2"/>
  <c r="AA126" i="2"/>
  <c r="AA168" i="2"/>
  <c r="W125" i="2"/>
  <c r="W167" i="2"/>
  <c r="Z175" i="2"/>
  <c r="Z133" i="2"/>
  <c r="Z165" i="2"/>
  <c r="Z123" i="2"/>
  <c r="U121" i="2"/>
  <c r="U163" i="2"/>
  <c r="Y182" i="2"/>
  <c r="Y140" i="2"/>
  <c r="Y149" i="2"/>
  <c r="Y191" i="2"/>
  <c r="V131" i="2"/>
  <c r="V173" i="2"/>
  <c r="Z188" i="2"/>
  <c r="Z146" i="2"/>
  <c r="AA145" i="2"/>
  <c r="AA187" i="2"/>
  <c r="U173" i="2"/>
  <c r="U131" i="2"/>
  <c r="Y134" i="2"/>
  <c r="Y176" i="2"/>
  <c r="AC144" i="2"/>
  <c r="AC186" i="2"/>
  <c r="AC123" i="2"/>
  <c r="AC165" i="2"/>
  <c r="Z145" i="2"/>
  <c r="Z187" i="2"/>
  <c r="AB134" i="2"/>
  <c r="AB176" i="2"/>
  <c r="V175" i="2"/>
  <c r="V133" i="2"/>
  <c r="AA131" i="2"/>
  <c r="AA173" i="2"/>
  <c r="W123" i="2"/>
  <c r="W165" i="2"/>
  <c r="Y167" i="2"/>
  <c r="Y125" i="2"/>
  <c r="T147" i="2"/>
  <c r="T189" i="2"/>
  <c r="Y120" i="2"/>
  <c r="Y162" i="2"/>
  <c r="Z144" i="2"/>
  <c r="Z186" i="2"/>
  <c r="Y136" i="2"/>
  <c r="Y178" i="2"/>
  <c r="AA129" i="2"/>
  <c r="AA171" i="2"/>
  <c r="Z139" i="2"/>
  <c r="Z181" i="2"/>
  <c r="U139" i="2"/>
  <c r="U181" i="2"/>
  <c r="Z183" i="2"/>
  <c r="Z141" i="2"/>
  <c r="Z149" i="2"/>
  <c r="Z191" i="2"/>
  <c r="AC129" i="2"/>
  <c r="AC171" i="2"/>
  <c r="AB135" i="2"/>
  <c r="AB177" i="2"/>
  <c r="V176" i="2"/>
  <c r="V134" i="2"/>
  <c r="V142" i="2"/>
  <c r="V184" i="2"/>
  <c r="AA121" i="2"/>
  <c r="AA163" i="2"/>
  <c r="Z119" i="2"/>
  <c r="Z161" i="2"/>
  <c r="AB190" i="2"/>
  <c r="AB148" i="2"/>
  <c r="AC170" i="2"/>
  <c r="AC128" i="2"/>
  <c r="AA124" i="2"/>
  <c r="AA166" i="2"/>
  <c r="Z148" i="2"/>
  <c r="Z190" i="2"/>
  <c r="X138" i="2"/>
  <c r="X180" i="2"/>
  <c r="AC120" i="2"/>
  <c r="AC162" i="2"/>
  <c r="T131" i="2"/>
  <c r="T173" i="2"/>
  <c r="Y189" i="2"/>
  <c r="Y147" i="2"/>
  <c r="AA143" i="2"/>
  <c r="AA185" i="2"/>
  <c r="X182" i="2"/>
  <c r="X140" i="2"/>
  <c r="W188" i="2"/>
  <c r="W146" i="2"/>
  <c r="V139" i="2"/>
  <c r="V181" i="2"/>
  <c r="AA149" i="2"/>
  <c r="AA191" i="2"/>
  <c r="W122" i="2"/>
  <c r="W164" i="2"/>
  <c r="Z143" i="2"/>
  <c r="Z185" i="2"/>
  <c r="AB186" i="2"/>
  <c r="AB144" i="2"/>
  <c r="U126" i="2"/>
  <c r="U168" i="2"/>
  <c r="V123" i="2"/>
  <c r="V165" i="2"/>
  <c r="W174" i="2"/>
  <c r="W132" i="2"/>
  <c r="U142" i="2"/>
  <c r="U184" i="2"/>
  <c r="T139" i="2"/>
  <c r="T181" i="2"/>
  <c r="Y126" i="2"/>
  <c r="Y168" i="2"/>
  <c r="AB143" i="2"/>
  <c r="AB185" i="2"/>
  <c r="AB164" i="2"/>
  <c r="AB122" i="2"/>
  <c r="X137" i="2"/>
  <c r="X179" i="2"/>
  <c r="V121" i="2"/>
  <c r="V163" i="2"/>
  <c r="AB169" i="2"/>
  <c r="AB127" i="2"/>
  <c r="AA123" i="2"/>
  <c r="AA165" i="2"/>
  <c r="AB139" i="2"/>
  <c r="AB181" i="2"/>
  <c r="T127" i="2"/>
  <c r="T169" i="2"/>
  <c r="V180" i="2"/>
  <c r="V138" i="2"/>
  <c r="AB188" i="2"/>
  <c r="AB146" i="2"/>
  <c r="Y146" i="2"/>
  <c r="Y188" i="2"/>
  <c r="AC172" i="2"/>
  <c r="AC130" i="2"/>
  <c r="W124" i="2"/>
  <c r="W166" i="2"/>
  <c r="Y124" i="2"/>
  <c r="Y166" i="2"/>
  <c r="AA188" i="2"/>
  <c r="AA146" i="2"/>
  <c r="W134" i="2"/>
  <c r="W176" i="2"/>
  <c r="AB128" i="2"/>
  <c r="AB170" i="2"/>
  <c r="U124" i="2"/>
  <c r="U166" i="2"/>
  <c r="X136" i="2"/>
  <c r="X178" i="2"/>
  <c r="W120" i="2"/>
  <c r="W162" i="2"/>
  <c r="AC138" i="2"/>
  <c r="AC180" i="2"/>
  <c r="AB145" i="2"/>
  <c r="AB187" i="2"/>
  <c r="AC134" i="2"/>
  <c r="AC176" i="2"/>
  <c r="Z171" i="2"/>
  <c r="Z129" i="2"/>
  <c r="V179" i="2"/>
  <c r="V137" i="2"/>
  <c r="U137" i="2"/>
  <c r="U179" i="2"/>
  <c r="U182" i="2"/>
  <c r="U140" i="2"/>
  <c r="AA162" i="2"/>
  <c r="AA120" i="2"/>
  <c r="AA133" i="2"/>
  <c r="AA175" i="2"/>
  <c r="Y145" i="2"/>
  <c r="Y187" i="2"/>
  <c r="AA125" i="2"/>
  <c r="AA167" i="2"/>
  <c r="X122" i="2"/>
  <c r="X164" i="2"/>
  <c r="Z134" i="2"/>
  <c r="Z176" i="2"/>
  <c r="U186" i="2"/>
  <c r="U144" i="2"/>
  <c r="V148" i="2"/>
  <c r="V190" i="2"/>
  <c r="T135" i="2"/>
  <c r="T177" i="2"/>
  <c r="X142" i="2"/>
  <c r="X184" i="2"/>
  <c r="W130" i="2"/>
  <c r="W172" i="2"/>
  <c r="Y119" i="2"/>
  <c r="Y161" i="2"/>
  <c r="AA136" i="2"/>
  <c r="AA178" i="2"/>
  <c r="AA180" i="2"/>
  <c r="AA138" i="2"/>
  <c r="AB141" i="2"/>
  <c r="AB183" i="2"/>
  <c r="X141" i="2"/>
  <c r="X183" i="2"/>
  <c r="T182" i="2"/>
  <c r="T140" i="2"/>
  <c r="X126" i="2"/>
  <c r="X168" i="2"/>
  <c r="V128" i="2"/>
  <c r="V170" i="2"/>
  <c r="U176" i="2"/>
  <c r="U134" i="2"/>
  <c r="Y172" i="2"/>
  <c r="Y130" i="2"/>
  <c r="X175" i="2"/>
  <c r="X133" i="2"/>
  <c r="AC145" i="2"/>
  <c r="AC187" i="2"/>
  <c r="T188" i="2"/>
  <c r="T146" i="2"/>
  <c r="Y142" i="2"/>
  <c r="Y184" i="2"/>
  <c r="U128" i="2"/>
  <c r="U170" i="2"/>
  <c r="AA122" i="2"/>
  <c r="AA164" i="2"/>
  <c r="V147" i="2"/>
  <c r="V189" i="2"/>
  <c r="W181" i="2"/>
  <c r="W139" i="2"/>
  <c r="W179" i="2"/>
  <c r="W137" i="2"/>
  <c r="Z167" i="2"/>
  <c r="Z125" i="2"/>
  <c r="V132" i="2"/>
  <c r="V174" i="2"/>
  <c r="Y128" i="2"/>
  <c r="Y170" i="2"/>
  <c r="X163" i="2"/>
  <c r="X121" i="2"/>
  <c r="Y129" i="2"/>
  <c r="Y171" i="2"/>
  <c r="Y148" i="2"/>
  <c r="Y190" i="2"/>
  <c r="U148" i="2"/>
  <c r="U190" i="2"/>
  <c r="T129" i="2"/>
  <c r="T171" i="2"/>
  <c r="Y139" i="2"/>
  <c r="Y181" i="2"/>
  <c r="W131" i="2"/>
  <c r="W173" i="2"/>
  <c r="X128" i="2"/>
  <c r="X170" i="2"/>
  <c r="AC135" i="2"/>
  <c r="AC177" i="2"/>
  <c r="Z130" i="2"/>
  <c r="Z172" i="2"/>
  <c r="X171" i="2"/>
  <c r="X129" i="2"/>
  <c r="AA134" i="2"/>
  <c r="AA176" i="2"/>
  <c r="V120" i="2"/>
  <c r="V162" i="2"/>
  <c r="W143" i="2"/>
  <c r="W185" i="2"/>
  <c r="Y123" i="2"/>
  <c r="Y165" i="2"/>
  <c r="AC140" i="2"/>
  <c r="AC182" i="2"/>
  <c r="W191" i="2"/>
  <c r="W149" i="2"/>
  <c r="X127" i="2"/>
  <c r="X169" i="2"/>
  <c r="AA189" i="2"/>
  <c r="AA147" i="2"/>
  <c r="W128" i="2"/>
  <c r="W170" i="2"/>
  <c r="V168" i="2"/>
  <c r="V126" i="2"/>
  <c r="Y175" i="2"/>
  <c r="Y133" i="2"/>
  <c r="V136" i="2"/>
  <c r="V178" i="2"/>
  <c r="AC131" i="2"/>
  <c r="AC173" i="2"/>
  <c r="V183" i="2"/>
  <c r="V141" i="2"/>
  <c r="Y174" i="2"/>
  <c r="Y132" i="2"/>
  <c r="AC119" i="2"/>
  <c r="AC161" i="2"/>
  <c r="U143" i="2"/>
  <c r="U185" i="2"/>
  <c r="AB131" i="2"/>
  <c r="AB173" i="2"/>
  <c r="X134" i="2"/>
  <c r="X176" i="2"/>
  <c r="AC127" i="2"/>
  <c r="AC169" i="2"/>
  <c r="Z124" i="2"/>
  <c r="Z166" i="2"/>
  <c r="T125" i="2"/>
  <c r="T167" i="2"/>
  <c r="Z128" i="2"/>
  <c r="Z170" i="2"/>
  <c r="AB130" i="2"/>
  <c r="AB172" i="2"/>
  <c r="T124" i="2"/>
  <c r="T166" i="2"/>
  <c r="AA135" i="2"/>
  <c r="AA177" i="2"/>
  <c r="AB121" i="2"/>
  <c r="AB163" i="2"/>
  <c r="X161" i="2"/>
  <c r="X119" i="2"/>
  <c r="W147" i="2"/>
  <c r="W189" i="2"/>
  <c r="T134" i="2"/>
  <c r="T176" i="2"/>
  <c r="W177" i="2"/>
  <c r="W135" i="2"/>
  <c r="U165" i="2"/>
  <c r="U123" i="2"/>
  <c r="AA128" i="2"/>
  <c r="AA170" i="2"/>
  <c r="T163" i="2"/>
  <c r="I18" i="2"/>
  <c r="T121" i="2"/>
  <c r="X149" i="2"/>
  <c r="X191" i="2"/>
  <c r="T148" i="2"/>
  <c r="T190" i="2"/>
  <c r="T142" i="2"/>
  <c r="T184" i="2"/>
  <c r="W133" i="2"/>
  <c r="W175" i="2"/>
  <c r="AB120" i="2"/>
  <c r="AB162" i="2"/>
  <c r="Z182" i="2"/>
  <c r="Z140" i="2"/>
  <c r="AA169" i="2"/>
  <c r="AA127" i="2"/>
  <c r="U149" i="2"/>
  <c r="U191" i="2"/>
  <c r="T132" i="2"/>
  <c r="T174" i="2"/>
  <c r="AC146" i="2"/>
  <c r="AC188" i="2"/>
  <c r="Y177" i="2"/>
  <c r="Y135" i="2"/>
  <c r="W142" i="2"/>
  <c r="W184" i="2"/>
  <c r="Y183" i="2"/>
  <c r="Y141" i="2"/>
  <c r="AC142" i="2"/>
  <c r="AC184" i="2"/>
  <c r="T149" i="2"/>
  <c r="T191" i="2"/>
  <c r="X147" i="2"/>
  <c r="X189" i="2"/>
  <c r="T145" i="2"/>
  <c r="T187" i="2"/>
  <c r="Z127" i="2"/>
  <c r="Z169" i="2"/>
  <c r="AA184" i="2"/>
  <c r="AA142" i="2"/>
  <c r="AC136" i="2"/>
  <c r="AC178" i="2"/>
  <c r="U120" i="2"/>
  <c r="U162" i="2"/>
  <c r="Z184" i="2"/>
  <c r="Z142" i="2"/>
  <c r="AC191" i="2"/>
  <c r="AC149" i="2"/>
  <c r="U132" i="2"/>
  <c r="U174" i="2"/>
  <c r="AA186" i="2"/>
  <c r="AA144" i="2"/>
  <c r="W148" i="2"/>
  <c r="W190" i="2"/>
  <c r="AA139" i="2"/>
  <c r="AA181" i="2"/>
  <c r="X124" i="2"/>
  <c r="X166" i="2"/>
  <c r="X135" i="2"/>
  <c r="X177" i="2"/>
  <c r="Y164" i="2"/>
  <c r="Y122" i="2"/>
  <c r="X148" i="2"/>
  <c r="X190" i="2"/>
  <c r="Y143" i="2"/>
  <c r="Y185" i="2"/>
  <c r="T128" i="2"/>
  <c r="T170" i="2"/>
  <c r="V182" i="2"/>
  <c r="V140" i="2"/>
  <c r="AC163" i="2"/>
  <c r="AC121" i="2"/>
  <c r="Z121" i="2"/>
  <c r="Z163" i="2"/>
  <c r="Z168" i="2"/>
  <c r="Z126" i="2"/>
  <c r="T168" i="2"/>
  <c r="T126" i="2"/>
  <c r="W119" i="2"/>
  <c r="W161" i="2"/>
  <c r="Z138" i="2"/>
  <c r="Z180" i="2"/>
  <c r="U129" i="2"/>
  <c r="U171" i="2"/>
  <c r="W136" i="2"/>
  <c r="W178" i="2"/>
  <c r="Y173" i="2"/>
  <c r="Y131" i="2"/>
  <c r="X120" i="2"/>
  <c r="X162" i="2"/>
  <c r="AC174" i="2"/>
  <c r="AC132" i="2"/>
  <c r="AB180" i="2"/>
  <c r="AB138" i="2"/>
  <c r="M18" i="2" l="1"/>
  <c r="G113" i="2"/>
  <c r="I23" i="2"/>
  <c r="M19" i="2"/>
  <c r="N19" i="2" l="1"/>
  <c r="I24" i="2"/>
  <c r="N18" i="2"/>
</calcChain>
</file>

<file path=xl/comments1.xml><?xml version="1.0" encoding="utf-8"?>
<comments xmlns="http://schemas.openxmlformats.org/spreadsheetml/2006/main">
  <authors>
    <author>Jack Janezic</author>
  </authors>
  <commentList>
    <comment ref="J18" authorId="0" shapeId="0">
      <text>
        <r>
          <rPr>
            <b/>
            <sz val="11"/>
            <color indexed="81"/>
            <rFont val="Tahoma"/>
            <family val="2"/>
          </rPr>
          <t xml:space="preserve">Dec. 2014 CPI </t>
        </r>
        <r>
          <rPr>
            <sz val="11"/>
            <color indexed="81"/>
            <rFont val="Tahoma"/>
            <family val="2"/>
          </rPr>
          <t>was established at 0.8%</t>
        </r>
      </text>
    </comment>
    <comment ref="J19" authorId="0" shapeId="0">
      <text>
        <r>
          <rPr>
            <b/>
            <sz val="11"/>
            <color indexed="81"/>
            <rFont val="Tahoma"/>
            <family val="2"/>
          </rPr>
          <t xml:space="preserve">Dec. 2015 CPI </t>
        </r>
        <r>
          <rPr>
            <sz val="11"/>
            <color indexed="81"/>
            <rFont val="Tahoma"/>
            <family val="2"/>
          </rPr>
          <t>was established at 0.7%</t>
        </r>
      </text>
    </comment>
  </commentList>
</comments>
</file>

<file path=xl/sharedStrings.xml><?xml version="1.0" encoding="utf-8"?>
<sst xmlns="http://schemas.openxmlformats.org/spreadsheetml/2006/main" count="102" uniqueCount="41">
  <si>
    <t>Contract Year</t>
  </si>
  <si>
    <t>Annual Increase</t>
  </si>
  <si>
    <t>Lane Values</t>
  </si>
  <si>
    <t>Step</t>
  </si>
  <si>
    <t>Lane</t>
  </si>
  <si>
    <t>Salary</t>
  </si>
  <si>
    <t>$</t>
  </si>
  <si>
    <t>%</t>
  </si>
  <si>
    <t>No</t>
  </si>
  <si>
    <t>Yes</t>
  </si>
  <si>
    <t>Last Year</t>
  </si>
  <si>
    <t>This Year</t>
  </si>
  <si>
    <t>2013-14</t>
  </si>
  <si>
    <t>Salary w/ TRS: Board pays 9.4%</t>
  </si>
  <si>
    <t>"Gross Up" factor</t>
  </si>
  <si>
    <t>BA</t>
  </si>
  <si>
    <t>BA +8</t>
  </si>
  <si>
    <t>BA +16</t>
  </si>
  <si>
    <t>BA +24</t>
  </si>
  <si>
    <t>MA</t>
  </si>
  <si>
    <t>MA +8</t>
  </si>
  <si>
    <t>MA +16</t>
  </si>
  <si>
    <t>MA +24</t>
  </si>
  <si>
    <t>MA +32</t>
  </si>
  <si>
    <t>MA +40</t>
  </si>
  <si>
    <t>Next Year</t>
  </si>
  <si>
    <t>Final Year</t>
  </si>
  <si>
    <t>TRS Salary</t>
  </si>
  <si>
    <t>Salary schedule creditable earnings (CE) over life of the contract</t>
  </si>
  <si>
    <t>Negotiated increase over life of the contracat</t>
  </si>
  <si>
    <t>2014-15</t>
  </si>
  <si>
    <t>2015-16</t>
  </si>
  <si>
    <t>2016-17</t>
  </si>
  <si>
    <t>Salary w/ TRS: Employee Paid</t>
  </si>
  <si>
    <t>This tool is provided to help you calculate the impact of the tentative agreement on your earnings from the salary schedule. The numbers shown represent your salary including TRS.  This tool should model nearly all situations. If you have any questions about its applicability to you, please don't hesitate to send your question to jack.janezic@ieanea.org</t>
  </si>
  <si>
    <t>A)   Were you in the District for the 2013-14 school year?</t>
  </si>
  <si>
    <t>CPI Selector</t>
  </si>
  <si>
    <r>
      <t xml:space="preserve">Step 1: </t>
    </r>
    <r>
      <rPr>
        <sz val="16"/>
        <color theme="1"/>
        <rFont val="Calibri"/>
        <family val="2"/>
        <scheme val="minor"/>
      </rPr>
      <t>Answer the following prompts using the pull down lists:</t>
    </r>
  </si>
  <si>
    <t>n/a</t>
  </si>
  <si>
    <t>Base Salary Increase</t>
  </si>
  <si>
    <t>Additional Teacher Days Increase</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</si>
</sst>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4" formatCode="_(&quot;$&quot;* #,##0.00_);_(&quot;$&quot;* \(#,##0.00\);_(&quot;$&quot;* &quot;-&quot;??_);_(@_)"/>
    <numFmt numFmtId="43" formatCode="_(* #,##0.00_);_(* \(#,##0.00\);_(* &quot;-&quot;??_);_(@_)"/>
    <numFmt numFmtId="164" formatCode="0.0%"/>
    <numFmt numFmtId="165" formatCode="&quot;$&quot;#,##0"/>
    <numFmt numFmtId="166" formatCode="&quot;$&quot;#,##0.00"/>
    <numFmt numFmtId="167" formatCode="0.000000"/>
    <numFmt numFmtId="168" formatCode="_(&quot;$&quot;* #,##0_);_(&quot;$&quot;* \(#,##0\);_(&quot;$&quot;* &quot;-&quot;??_);_(@_)"/>
    <numFmt numFmtId="169" formatCode="_(* #,##0_);_(* \(#,##0\);_(* &quot;-&quot;??_);_(@_)"/>
    <numFmt numFmtId="170" formatCode="0.000%"/>
  </numFmts>
  <fonts count="37" x14ac:knownFonts="1">
    <font>
      <sz val="10"/>
      <name val="Arial"/>
      <family val="2"/>
    </font>
    <font>
      <sz val="10"/>
      <name val="Arial"/>
      <family val="2"/>
    </font>
    <font>
      <sz val="12"/>
      <name val="Arial"/>
      <family val="2"/>
    </font>
    <font>
      <b/>
      <sz val="14"/>
      <name val="Arial"/>
      <family val="2"/>
    </font>
    <font>
      <sz val="14"/>
      <color indexed="18"/>
      <name val="Arial"/>
      <family val="2"/>
    </font>
    <font>
      <b/>
      <sz val="14"/>
      <color indexed="18"/>
      <name val="Arial"/>
      <family val="2"/>
    </font>
    <font>
      <b/>
      <sz val="12"/>
      <name val="Arial"/>
      <family val="2"/>
    </font>
    <font>
      <sz val="14"/>
      <name val="Arial"/>
      <family val="2"/>
    </font>
    <font>
      <b/>
      <sz val="12"/>
      <color indexed="9"/>
      <name val="Arial"/>
      <family val="2"/>
    </font>
    <font>
      <sz val="14"/>
      <color theme="0"/>
      <name val="Arial"/>
      <family val="2"/>
    </font>
    <font>
      <b/>
      <sz val="16"/>
      <name val="Arial"/>
      <family val="2"/>
    </font>
    <font>
      <sz val="24"/>
      <name val="Arial"/>
      <family val="2"/>
    </font>
    <font>
      <b/>
      <sz val="16"/>
      <color indexed="18"/>
      <name val="Arial"/>
      <family val="2"/>
    </font>
    <font>
      <sz val="16"/>
      <name val="Arial"/>
      <family val="2"/>
    </font>
    <font>
      <b/>
      <sz val="16"/>
      <color rgb="FF002060"/>
      <name val="Arial"/>
      <family val="2"/>
    </font>
    <font>
      <b/>
      <sz val="11"/>
      <name val="Arial"/>
      <family val="2"/>
    </font>
    <font>
      <b/>
      <sz val="10"/>
      <name val="MS Sans Serif"/>
      <family val="2"/>
    </font>
    <font>
      <sz val="11"/>
      <name val="Arial"/>
      <family val="2"/>
    </font>
    <font>
      <i/>
      <sz val="12"/>
      <name val="Arial"/>
      <family val="2"/>
    </font>
    <font>
      <sz val="24"/>
      <color indexed="9"/>
      <name val="Arial"/>
      <family val="2"/>
    </font>
    <font>
      <i/>
      <sz val="11"/>
      <name val="Arial"/>
      <family val="2"/>
    </font>
    <font>
      <sz val="16"/>
      <color indexed="20"/>
      <name val="Arial"/>
      <family val="2"/>
    </font>
    <font>
      <b/>
      <sz val="16"/>
      <color indexed="20"/>
      <name val="Arial"/>
      <family val="2"/>
    </font>
    <font>
      <sz val="16"/>
      <color rgb="FF0070C0"/>
      <name val="Arial"/>
      <family val="2"/>
    </font>
    <font>
      <b/>
      <sz val="16"/>
      <color rgb="FF0070C0"/>
      <name val="Arial"/>
      <family val="2"/>
    </font>
    <font>
      <i/>
      <sz val="10"/>
      <name val="Arial"/>
      <family val="2"/>
    </font>
    <font>
      <sz val="14"/>
      <name val="Calibri"/>
      <family val="2"/>
      <scheme val="minor"/>
    </font>
    <font>
      <sz val="24"/>
      <color theme="0"/>
      <name val="Arial"/>
      <family val="2"/>
    </font>
    <font>
      <sz val="14"/>
      <color rgb="FFFF0000"/>
      <name val="Arial"/>
      <family val="2"/>
    </font>
    <font>
      <sz val="12"/>
      <name val="Calibri"/>
      <family val="2"/>
      <scheme val="minor"/>
    </font>
    <font>
      <sz val="14"/>
      <color theme="0"/>
      <name val="Calibri"/>
      <family val="2"/>
      <scheme val="minor"/>
    </font>
    <font>
      <b/>
      <sz val="16"/>
      <color theme="1"/>
      <name val="Calibri"/>
      <family val="2"/>
      <scheme val="minor"/>
    </font>
    <font>
      <sz val="16"/>
      <color theme="1"/>
      <name val="Calibri"/>
      <family val="2"/>
      <scheme val="minor"/>
    </font>
    <font>
      <b/>
      <sz val="11"/>
      <color indexed="18"/>
      <name val="Arial"/>
      <family val="2"/>
    </font>
    <font>
      <sz val="12"/>
      <color theme="0"/>
      <name val="Arial"/>
      <family val="2"/>
    </font>
    <font>
      <b/>
      <sz val="11"/>
      <color indexed="81"/>
      <name val="Tahoma"/>
      <family val="2"/>
    </font>
    <font>
      <sz val="11"/>
      <color indexed="81"/>
      <name val="Tahoma"/>
      <family val="2"/>
    </font>
  </fonts>
  <fills count="13">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indexed="13"/>
        <bgColor indexed="64"/>
      </patternFill>
    </fill>
    <fill>
      <patternFill patternType="solid">
        <fgColor indexed="18"/>
        <bgColor indexed="64"/>
      </patternFill>
    </fill>
    <fill>
      <patternFill patternType="solid">
        <fgColor theme="7"/>
        <bgColor indexed="64"/>
      </patternFill>
    </fill>
    <fill>
      <patternFill patternType="solid">
        <fgColor theme="4"/>
        <bgColor indexed="64"/>
      </patternFill>
    </fill>
    <fill>
      <patternFill patternType="solid">
        <fgColor rgb="FFFFFF00"/>
        <bgColor indexed="64"/>
      </patternFill>
    </fill>
    <fill>
      <patternFill patternType="solid">
        <fgColor theme="3"/>
        <bgColor indexed="64"/>
      </patternFill>
    </fill>
    <fill>
      <patternFill patternType="solid">
        <fgColor theme="1"/>
        <bgColor indexed="64"/>
      </patternFill>
    </fill>
    <fill>
      <patternFill patternType="solid">
        <fgColor rgb="FF92D050"/>
        <bgColor indexed="64"/>
      </patternFill>
    </fill>
    <fill>
      <patternFill patternType="solid">
        <fgColor theme="0" tint="-0.14999847407452621"/>
        <bgColor indexed="64"/>
      </patternFill>
    </fill>
  </fills>
  <borders count="26">
    <border>
      <left/>
      <right/>
      <top/>
      <bottom/>
      <diagonal/>
    </border>
    <border>
      <left/>
      <right/>
      <top/>
      <bottom style="medium">
        <color indexed="64"/>
      </bottom>
      <diagonal/>
    </border>
    <border>
      <left/>
      <right/>
      <top/>
      <bottom style="thin">
        <color indexed="64"/>
      </bottom>
      <diagonal/>
    </border>
    <border>
      <left/>
      <right style="thin">
        <color indexed="64"/>
      </right>
      <top/>
      <bottom/>
      <diagonal/>
    </border>
    <border>
      <left style="thin">
        <color indexed="20"/>
      </left>
      <right/>
      <top/>
      <bottom/>
      <diagonal/>
    </border>
    <border>
      <left style="thin">
        <color indexed="20"/>
      </left>
      <right/>
      <top/>
      <bottom style="medium">
        <color indexed="64"/>
      </bottom>
      <diagonal/>
    </border>
    <border>
      <left style="thin">
        <color indexed="20"/>
      </left>
      <right/>
      <top/>
      <bottom style="thin">
        <color indexed="20"/>
      </bottom>
      <diagonal/>
    </border>
    <border>
      <left/>
      <right/>
      <top/>
      <bottom style="thin">
        <color indexed="20"/>
      </bottom>
      <diagonal/>
    </border>
    <border>
      <left/>
      <right/>
      <top style="thin">
        <color indexed="20"/>
      </top>
      <bottom/>
      <diagonal/>
    </border>
    <border>
      <left style="thin">
        <color indexed="18"/>
      </left>
      <right/>
      <top style="thin">
        <color indexed="18"/>
      </top>
      <bottom/>
      <diagonal/>
    </border>
    <border>
      <left/>
      <right/>
      <top style="thin">
        <color indexed="18"/>
      </top>
      <bottom/>
      <diagonal/>
    </border>
    <border>
      <left style="thin">
        <color indexed="18"/>
      </left>
      <right/>
      <top/>
      <bottom/>
      <diagonal/>
    </border>
    <border>
      <left style="thin">
        <color indexed="18"/>
      </left>
      <right/>
      <top/>
      <bottom style="medium">
        <color indexed="64"/>
      </bottom>
      <diagonal/>
    </border>
    <border>
      <left style="thin">
        <color indexed="18"/>
      </left>
      <right/>
      <top/>
      <bottom style="thin">
        <color indexed="18"/>
      </bottom>
      <diagonal/>
    </border>
    <border>
      <left style="thin">
        <color indexed="20"/>
      </left>
      <right/>
      <top style="thin">
        <color indexed="20"/>
      </top>
      <bottom/>
      <diagonal/>
    </border>
    <border>
      <left style="thick">
        <color indexed="64"/>
      </left>
      <right/>
      <top/>
      <bottom/>
      <diagonal/>
    </border>
    <border>
      <left style="thick">
        <color indexed="64"/>
      </left>
      <right/>
      <top/>
      <bottom style="thick">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style="thin">
        <color indexed="64"/>
      </top>
      <bottom style="medium">
        <color indexed="64"/>
      </bottom>
      <diagonal/>
    </border>
    <border>
      <left/>
      <right style="thin">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8">
    <xf numFmtId="0" fontId="0" fillId="0" borderId="0"/>
    <xf numFmtId="9"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6" fillId="0" borderId="1">
      <alignment horizontal="center"/>
    </xf>
    <xf numFmtId="0" fontId="16" fillId="0" borderId="1">
      <alignment horizontal="center"/>
    </xf>
    <xf numFmtId="44" fontId="1" fillId="0" borderId="0" applyFont="0" applyFill="0" applyBorder="0" applyAlignment="0" applyProtection="0"/>
    <xf numFmtId="43" fontId="1" fillId="0" borderId="0" applyFont="0" applyFill="0" applyBorder="0" applyAlignment="0" applyProtection="0"/>
  </cellStyleXfs>
  <cellXfs count="169">
    <xf numFmtId="0" fontId="0" fillId="0" borderId="0" xfId="0"/>
    <xf numFmtId="0" fontId="2" fillId="2" borderId="0" xfId="0" applyFont="1" applyFill="1" applyBorder="1" applyProtection="1"/>
    <xf numFmtId="0" fontId="2" fillId="2" borderId="0" xfId="0" applyFont="1" applyFill="1" applyProtection="1"/>
    <xf numFmtId="0" fontId="2" fillId="0" borderId="0" xfId="0" applyFont="1" applyFill="1" applyBorder="1" applyProtection="1"/>
    <xf numFmtId="0" fontId="2" fillId="3" borderId="0" xfId="0" applyFont="1" applyFill="1" applyProtection="1"/>
    <xf numFmtId="0" fontId="4" fillId="2" borderId="0" xfId="0" applyFont="1" applyFill="1" applyBorder="1" applyProtection="1"/>
    <xf numFmtId="0" fontId="6" fillId="0" borderId="0" xfId="0" applyFont="1" applyFill="1" applyBorder="1" applyAlignment="1" applyProtection="1">
      <alignment horizontal="center"/>
    </xf>
    <xf numFmtId="0" fontId="2" fillId="0" borderId="0" xfId="0" applyFont="1" applyProtection="1"/>
    <xf numFmtId="0" fontId="2" fillId="3" borderId="0" xfId="0" applyFont="1" applyFill="1" applyBorder="1" applyProtection="1"/>
    <xf numFmtId="0" fontId="5" fillId="2" borderId="1" xfId="0" applyFont="1" applyFill="1" applyBorder="1" applyAlignment="1" applyProtection="1">
      <alignment horizontal="center" vertical="center"/>
    </xf>
    <xf numFmtId="0" fontId="5" fillId="2" borderId="1" xfId="0" applyFont="1" applyFill="1" applyBorder="1" applyAlignment="1" applyProtection="1">
      <alignment horizontal="center"/>
    </xf>
    <xf numFmtId="0" fontId="7" fillId="0" borderId="0" xfId="0" applyFont="1" applyFill="1" applyBorder="1" applyProtection="1"/>
    <xf numFmtId="164" fontId="7" fillId="0" borderId="0" xfId="1" applyNumberFormat="1" applyFont="1" applyFill="1" applyBorder="1" applyAlignment="1" applyProtection="1">
      <alignment horizontal="center"/>
    </xf>
    <xf numFmtId="0" fontId="7" fillId="2" borderId="0" xfId="0" applyFont="1" applyFill="1" applyBorder="1" applyProtection="1"/>
    <xf numFmtId="0" fontId="7" fillId="0" borderId="0" xfId="0" applyFont="1" applyFill="1" applyBorder="1" applyAlignment="1" applyProtection="1">
      <alignment horizontal="center"/>
    </xf>
    <xf numFmtId="0" fontId="7" fillId="2" borderId="0" xfId="0" applyFont="1" applyFill="1" applyBorder="1" applyAlignment="1" applyProtection="1">
      <alignment horizontal="center"/>
    </xf>
    <xf numFmtId="165" fontId="7" fillId="2" borderId="0" xfId="0" applyNumberFormat="1" applyFont="1" applyFill="1" applyBorder="1" applyProtection="1"/>
    <xf numFmtId="164" fontId="7" fillId="2" borderId="0" xfId="3" applyNumberFormat="1" applyFont="1" applyFill="1" applyBorder="1" applyAlignment="1" applyProtection="1">
      <alignment horizontal="center"/>
    </xf>
    <xf numFmtId="0" fontId="11" fillId="2" borderId="0" xfId="0" applyFont="1" applyFill="1" applyAlignment="1" applyProtection="1">
      <alignment horizontal="center" vertical="center"/>
    </xf>
    <xf numFmtId="0" fontId="12" fillId="2" borderId="0" xfId="0" applyFont="1" applyFill="1" applyBorder="1" applyAlignment="1" applyProtection="1"/>
    <xf numFmtId="0" fontId="13" fillId="2" borderId="0" xfId="0" applyFont="1" applyFill="1" applyBorder="1" applyProtection="1"/>
    <xf numFmtId="0" fontId="13" fillId="2" borderId="0" xfId="0" applyFont="1" applyFill="1" applyProtection="1"/>
    <xf numFmtId="0" fontId="14" fillId="2" borderId="2" xfId="0" applyFont="1" applyFill="1" applyBorder="1" applyAlignment="1" applyProtection="1">
      <alignment horizontal="center" vertical="center"/>
    </xf>
    <xf numFmtId="0" fontId="14" fillId="2" borderId="3" xfId="0" applyFont="1" applyFill="1" applyBorder="1" applyAlignment="1" applyProtection="1">
      <alignment horizontal="right"/>
    </xf>
    <xf numFmtId="0" fontId="10" fillId="0" borderId="0" xfId="0" applyFont="1" applyFill="1" applyAlignment="1" applyProtection="1">
      <alignment horizontal="center" vertical="center"/>
    </xf>
    <xf numFmtId="164" fontId="13" fillId="2" borderId="0" xfId="3" applyNumberFormat="1" applyFont="1" applyFill="1" applyBorder="1" applyAlignment="1" applyProtection="1">
      <alignment horizontal="center" vertical="center"/>
    </xf>
    <xf numFmtId="0" fontId="6" fillId="2" borderId="4" xfId="0" applyFont="1" applyFill="1" applyBorder="1" applyAlignment="1" applyProtection="1">
      <alignment vertical="center"/>
    </xf>
    <xf numFmtId="0" fontId="6" fillId="2" borderId="0" xfId="0" applyFont="1" applyFill="1" applyBorder="1" applyAlignment="1" applyProtection="1">
      <alignment vertical="center"/>
    </xf>
    <xf numFmtId="0" fontId="6" fillId="2" borderId="0" xfId="0" applyFont="1" applyFill="1" applyBorder="1" applyAlignment="1" applyProtection="1">
      <alignment horizontal="center" vertical="center"/>
    </xf>
    <xf numFmtId="167" fontId="15" fillId="2" borderId="0" xfId="0" applyNumberFormat="1" applyFont="1" applyFill="1" applyBorder="1" applyAlignment="1" applyProtection="1">
      <alignment horizontal="center" vertical="center"/>
    </xf>
    <xf numFmtId="0" fontId="6" fillId="2" borderId="0" xfId="0" applyFont="1" applyFill="1" applyBorder="1" applyAlignment="1" applyProtection="1">
      <alignment horizontal="left" vertical="center"/>
    </xf>
    <xf numFmtId="0" fontId="0" fillId="2" borderId="4" xfId="0" applyFill="1" applyBorder="1" applyAlignment="1" applyProtection="1">
      <alignment horizontal="center"/>
    </xf>
    <xf numFmtId="0" fontId="0" fillId="2" borderId="0" xfId="0" applyFill="1" applyBorder="1" applyAlignment="1" applyProtection="1">
      <alignment horizontal="center"/>
    </xf>
    <xf numFmtId="0" fontId="0" fillId="3" borderId="0" xfId="0" applyFill="1" applyAlignment="1">
      <alignment horizontal="center"/>
    </xf>
    <xf numFmtId="0" fontId="16" fillId="2" borderId="5" xfId="4" applyFont="1" applyFill="1" applyBorder="1" applyAlignment="1" applyProtection="1">
      <alignment horizontal="center" wrapText="1"/>
    </xf>
    <xf numFmtId="0" fontId="16" fillId="2" borderId="1" xfId="4" applyFont="1" applyFill="1" applyBorder="1" applyAlignment="1" applyProtection="1">
      <alignment horizontal="center" wrapText="1"/>
    </xf>
    <xf numFmtId="0" fontId="16" fillId="3" borderId="1" xfId="4" applyFont="1" applyFill="1" applyBorder="1" applyAlignment="1">
      <alignment horizontal="center" wrapText="1"/>
    </xf>
    <xf numFmtId="3" fontId="0" fillId="2" borderId="0" xfId="0" applyNumberFormat="1" applyFill="1" applyBorder="1" applyAlignment="1" applyProtection="1">
      <alignment horizontal="center"/>
    </xf>
    <xf numFmtId="3" fontId="0" fillId="3" borderId="0" xfId="0" applyNumberFormat="1" applyFill="1" applyBorder="1" applyAlignment="1">
      <alignment horizontal="center"/>
    </xf>
    <xf numFmtId="0" fontId="17" fillId="2" borderId="4" xfId="0" applyFont="1" applyFill="1" applyBorder="1" applyAlignment="1" applyProtection="1">
      <alignment horizontal="center"/>
    </xf>
    <xf numFmtId="3" fontId="17" fillId="2" borderId="0" xfId="0" applyNumberFormat="1" applyFont="1" applyFill="1" applyBorder="1" applyAlignment="1" applyProtection="1">
      <alignment horizontal="center"/>
    </xf>
    <xf numFmtId="3" fontId="17" fillId="3" borderId="0" xfId="0" applyNumberFormat="1" applyFont="1" applyFill="1" applyBorder="1" applyAlignment="1">
      <alignment horizontal="center"/>
    </xf>
    <xf numFmtId="0" fontId="17" fillId="2" borderId="4" xfId="0" quotePrefix="1" applyFont="1" applyFill="1" applyBorder="1" applyAlignment="1" applyProtection="1">
      <alignment horizontal="center"/>
    </xf>
    <xf numFmtId="0" fontId="17" fillId="2" borderId="6" xfId="0" quotePrefix="1" applyFont="1" applyFill="1" applyBorder="1" applyAlignment="1" applyProtection="1">
      <alignment horizontal="center"/>
    </xf>
    <xf numFmtId="3" fontId="17" fillId="2" borderId="7" xfId="0" applyNumberFormat="1" applyFont="1" applyFill="1" applyBorder="1" applyAlignment="1" applyProtection="1">
      <alignment horizontal="center"/>
    </xf>
    <xf numFmtId="3" fontId="17" fillId="3" borderId="2" xfId="0" applyNumberFormat="1" applyFont="1" applyFill="1" applyBorder="1" applyAlignment="1">
      <alignment horizontal="center"/>
    </xf>
    <xf numFmtId="0" fontId="17" fillId="2" borderId="0" xfId="0" quotePrefix="1" applyFont="1" applyFill="1" applyAlignment="1" applyProtection="1">
      <alignment horizontal="center"/>
    </xf>
    <xf numFmtId="3" fontId="18" fillId="2" borderId="0" xfId="0" applyNumberFormat="1" applyFont="1" applyFill="1" applyBorder="1" applyAlignment="1" applyProtection="1">
      <alignment horizontal="left" vertical="center"/>
    </xf>
    <xf numFmtId="0" fontId="13" fillId="2" borderId="9" xfId="0" applyFont="1" applyFill="1" applyBorder="1" applyProtection="1"/>
    <xf numFmtId="0" fontId="13" fillId="2" borderId="10" xfId="0" applyFont="1" applyFill="1" applyBorder="1" applyProtection="1"/>
    <xf numFmtId="0" fontId="2" fillId="0" borderId="10" xfId="0" applyFont="1" applyBorder="1" applyProtection="1"/>
    <xf numFmtId="0" fontId="2" fillId="2" borderId="10" xfId="0" applyFont="1" applyFill="1" applyBorder="1" applyProtection="1"/>
    <xf numFmtId="0" fontId="12" fillId="2" borderId="10" xfId="0" applyFont="1" applyFill="1" applyBorder="1" applyAlignment="1" applyProtection="1"/>
    <xf numFmtId="0" fontId="13" fillId="2" borderId="11" xfId="0" applyFont="1" applyFill="1" applyBorder="1" applyProtection="1"/>
    <xf numFmtId="0" fontId="12" fillId="2" borderId="2" xfId="0" applyFont="1" applyFill="1" applyBorder="1" applyAlignment="1" applyProtection="1">
      <alignment horizontal="center" vertical="center"/>
    </xf>
    <xf numFmtId="0" fontId="12" fillId="2" borderId="3" xfId="0" applyFont="1" applyFill="1" applyBorder="1" applyAlignment="1" applyProtection="1">
      <alignment horizontal="right"/>
    </xf>
    <xf numFmtId="0" fontId="10" fillId="0" borderId="0" xfId="0" applyFont="1" applyFill="1" applyBorder="1" applyAlignment="1" applyProtection="1">
      <alignment horizontal="center" vertical="center"/>
    </xf>
    <xf numFmtId="0" fontId="2" fillId="2" borderId="11" xfId="0" applyFont="1" applyFill="1" applyBorder="1" applyProtection="1"/>
    <xf numFmtId="0" fontId="6" fillId="2" borderId="11" xfId="0" applyFont="1" applyFill="1" applyBorder="1" applyAlignment="1" applyProtection="1">
      <alignment vertical="center"/>
    </xf>
    <xf numFmtId="0" fontId="13" fillId="0" borderId="0" xfId="0" applyFont="1" applyFill="1" applyBorder="1" applyProtection="1"/>
    <xf numFmtId="0" fontId="0" fillId="2" borderId="11" xfId="0" applyFill="1" applyBorder="1" applyAlignment="1" applyProtection="1">
      <alignment horizontal="center"/>
    </xf>
    <xf numFmtId="0" fontId="16" fillId="2" borderId="12" xfId="4" applyFont="1" applyFill="1" applyBorder="1" applyAlignment="1" applyProtection="1">
      <alignment horizontal="center" wrapText="1"/>
    </xf>
    <xf numFmtId="0" fontId="17" fillId="2" borderId="11" xfId="0" applyFont="1" applyFill="1" applyBorder="1" applyAlignment="1" applyProtection="1">
      <alignment horizontal="center"/>
    </xf>
    <xf numFmtId="0" fontId="17" fillId="2" borderId="11" xfId="0" quotePrefix="1" applyFont="1" applyFill="1" applyBorder="1" applyAlignment="1" applyProtection="1">
      <alignment horizontal="center"/>
    </xf>
    <xf numFmtId="0" fontId="17" fillId="2" borderId="13" xfId="0" quotePrefix="1" applyFont="1" applyFill="1" applyBorder="1" applyAlignment="1" applyProtection="1">
      <alignment horizontal="center"/>
    </xf>
    <xf numFmtId="3" fontId="20" fillId="2" borderId="0" xfId="0" applyNumberFormat="1" applyFont="1" applyFill="1" applyAlignment="1" applyProtection="1">
      <alignment horizontal="left"/>
    </xf>
    <xf numFmtId="3" fontId="17" fillId="2" borderId="0" xfId="0" applyNumberFormat="1" applyFont="1" applyFill="1" applyAlignment="1" applyProtection="1">
      <alignment horizontal="center"/>
    </xf>
    <xf numFmtId="0" fontId="13" fillId="2" borderId="14" xfId="0" applyFont="1" applyFill="1" applyBorder="1" applyProtection="1"/>
    <xf numFmtId="0" fontId="13" fillId="2" borderId="8" xfId="0" applyFont="1" applyFill="1" applyBorder="1" applyProtection="1"/>
    <xf numFmtId="0" fontId="2" fillId="0" borderId="8" xfId="0" applyFont="1" applyBorder="1" applyProtection="1"/>
    <xf numFmtId="0" fontId="2" fillId="2" borderId="8" xfId="0" applyFont="1" applyFill="1" applyBorder="1" applyProtection="1"/>
    <xf numFmtId="0" fontId="12" fillId="2" borderId="8" xfId="0" applyFont="1" applyFill="1" applyBorder="1" applyAlignment="1" applyProtection="1"/>
    <xf numFmtId="0" fontId="13" fillId="2" borderId="4" xfId="0" applyFont="1" applyFill="1" applyBorder="1" applyProtection="1"/>
    <xf numFmtId="0" fontId="21" fillId="2" borderId="0" xfId="0" applyFont="1" applyFill="1" applyBorder="1" applyProtection="1"/>
    <xf numFmtId="0" fontId="22" fillId="2" borderId="2" xfId="0" applyFont="1" applyFill="1" applyBorder="1" applyAlignment="1" applyProtection="1">
      <alignment horizontal="center" vertical="center"/>
    </xf>
    <xf numFmtId="0" fontId="22" fillId="2" borderId="3" xfId="0" applyFont="1" applyFill="1" applyBorder="1" applyAlignment="1" applyProtection="1">
      <alignment horizontal="right"/>
    </xf>
    <xf numFmtId="0" fontId="2" fillId="2" borderId="4" xfId="0" applyFont="1" applyFill="1" applyBorder="1" applyProtection="1"/>
    <xf numFmtId="0" fontId="13" fillId="2" borderId="0" xfId="0" applyFont="1" applyFill="1" applyBorder="1" applyAlignment="1" applyProtection="1">
      <alignment horizontal="center"/>
    </xf>
    <xf numFmtId="0" fontId="23" fillId="2" borderId="0" xfId="0" applyFont="1" applyFill="1" applyBorder="1" applyProtection="1"/>
    <xf numFmtId="0" fontId="24" fillId="2" borderId="2" xfId="0" applyFont="1" applyFill="1" applyBorder="1" applyAlignment="1" applyProtection="1">
      <alignment horizontal="center" vertical="center"/>
    </xf>
    <xf numFmtId="0" fontId="24" fillId="2" borderId="3" xfId="0" applyFont="1" applyFill="1" applyBorder="1" applyAlignment="1" applyProtection="1">
      <alignment horizontal="right"/>
    </xf>
    <xf numFmtId="168" fontId="7" fillId="2" borderId="0" xfId="6" applyNumberFormat="1" applyFont="1" applyFill="1" applyBorder="1" applyAlignment="1" applyProtection="1">
      <alignment horizontal="center"/>
    </xf>
    <xf numFmtId="168" fontId="7" fillId="2" borderId="0" xfId="6" applyNumberFormat="1" applyFont="1" applyFill="1" applyBorder="1" applyProtection="1"/>
    <xf numFmtId="0" fontId="8" fillId="3" borderId="0" xfId="0" applyFont="1" applyFill="1" applyBorder="1" applyAlignment="1" applyProtection="1">
      <alignment horizontal="center" vertical="center"/>
    </xf>
    <xf numFmtId="0" fontId="7" fillId="3" borderId="0" xfId="0" applyFont="1" applyFill="1" applyBorder="1" applyAlignment="1" applyProtection="1">
      <alignment horizontal="center"/>
    </xf>
    <xf numFmtId="0" fontId="7" fillId="3" borderId="0" xfId="0" applyFont="1" applyFill="1" applyAlignment="1" applyProtection="1">
      <alignment horizontal="center" vertical="center"/>
    </xf>
    <xf numFmtId="165" fontId="9" fillId="3" borderId="0" xfId="2" applyNumberFormat="1" applyFont="1" applyFill="1" applyBorder="1" applyAlignment="1" applyProtection="1">
      <alignment vertical="center"/>
    </xf>
    <xf numFmtId="0" fontId="10" fillId="3" borderId="0" xfId="0" applyFont="1" applyFill="1" applyBorder="1" applyAlignment="1" applyProtection="1">
      <alignment vertical="center"/>
    </xf>
    <xf numFmtId="0" fontId="12" fillId="3" borderId="0" xfId="0" applyFont="1" applyFill="1" applyBorder="1" applyAlignment="1" applyProtection="1"/>
    <xf numFmtId="0" fontId="13" fillId="3" borderId="0" xfId="0" applyFont="1" applyFill="1" applyBorder="1" applyAlignment="1" applyProtection="1">
      <alignment vertical="center"/>
    </xf>
    <xf numFmtId="165" fontId="13" fillId="3" borderId="0" xfId="0" applyNumberFormat="1" applyFont="1" applyFill="1" applyBorder="1" applyAlignment="1" applyProtection="1">
      <alignment vertical="center"/>
    </xf>
    <xf numFmtId="3" fontId="2" fillId="3" borderId="0" xfId="0" applyNumberFormat="1" applyFont="1" applyFill="1" applyBorder="1" applyProtection="1"/>
    <xf numFmtId="0" fontId="13" fillId="3" borderId="0" xfId="0" applyFont="1" applyFill="1" applyBorder="1" applyProtection="1"/>
    <xf numFmtId="0" fontId="2" fillId="4" borderId="0" xfId="0" applyFont="1" applyFill="1" applyBorder="1" applyAlignment="1" applyProtection="1">
      <alignment horizontal="center"/>
    </xf>
    <xf numFmtId="0" fontId="7" fillId="2" borderId="0" xfId="0" applyFont="1" applyFill="1" applyAlignment="1" applyProtection="1">
      <alignment horizontal="center"/>
    </xf>
    <xf numFmtId="0" fontId="8" fillId="6" borderId="0" xfId="0" applyFont="1" applyFill="1" applyBorder="1" applyAlignment="1" applyProtection="1">
      <alignment horizontal="center"/>
    </xf>
    <xf numFmtId="0" fontId="8" fillId="7" borderId="0" xfId="0" applyFont="1" applyFill="1" applyBorder="1" applyAlignment="1" applyProtection="1">
      <alignment horizontal="center"/>
    </xf>
    <xf numFmtId="0" fontId="2" fillId="2" borderId="0" xfId="0" applyFont="1" applyFill="1" applyBorder="1" applyAlignment="1" applyProtection="1">
      <alignment horizontal="center" wrapText="1"/>
    </xf>
    <xf numFmtId="0" fontId="2" fillId="3" borderId="0" xfId="0" applyFont="1" applyFill="1" applyBorder="1" applyAlignment="1" applyProtection="1">
      <alignment horizontal="center"/>
    </xf>
    <xf numFmtId="165" fontId="7" fillId="4" borderId="0" xfId="2" applyNumberFormat="1" applyFont="1" applyFill="1" applyBorder="1" applyAlignment="1" applyProtection="1">
      <alignment horizontal="center"/>
    </xf>
    <xf numFmtId="165" fontId="7" fillId="2" borderId="0" xfId="0" applyNumberFormat="1" applyFont="1" applyFill="1" applyBorder="1" applyAlignment="1" applyProtection="1">
      <alignment horizontal="center"/>
    </xf>
    <xf numFmtId="165" fontId="9" fillId="6" borderId="0" xfId="2" applyNumberFormat="1" applyFont="1" applyFill="1" applyBorder="1" applyAlignment="1" applyProtection="1">
      <alignment horizontal="center"/>
    </xf>
    <xf numFmtId="165" fontId="9" fillId="7" borderId="0" xfId="2" applyNumberFormat="1" applyFont="1" applyFill="1" applyBorder="1" applyAlignment="1" applyProtection="1">
      <alignment horizontal="center"/>
    </xf>
    <xf numFmtId="0" fontId="2" fillId="3" borderId="0" xfId="0" applyFont="1" applyFill="1" applyBorder="1" applyAlignment="1" applyProtection="1">
      <alignment horizontal="center" wrapText="1"/>
    </xf>
    <xf numFmtId="165" fontId="7" fillId="3" borderId="0" xfId="2" applyNumberFormat="1" applyFont="1" applyFill="1" applyBorder="1" applyAlignment="1" applyProtection="1">
      <alignment horizontal="center"/>
    </xf>
    <xf numFmtId="0" fontId="6" fillId="3" borderId="0" xfId="0" applyFont="1" applyFill="1" applyBorder="1" applyAlignment="1" applyProtection="1">
      <alignment horizontal="right"/>
    </xf>
    <xf numFmtId="0" fontId="3" fillId="3" borderId="0" xfId="0" applyFont="1" applyFill="1" applyAlignment="1" applyProtection="1">
      <alignment horizontal="center"/>
    </xf>
    <xf numFmtId="0" fontId="13" fillId="2" borderId="0" xfId="0" applyFont="1" applyFill="1" applyBorder="1" applyAlignment="1" applyProtection="1">
      <alignment horizontal="center" vertical="center"/>
    </xf>
    <xf numFmtId="0" fontId="19" fillId="5" borderId="0" xfId="0" applyFont="1" applyFill="1" applyAlignment="1" applyProtection="1">
      <alignment horizontal="center" vertical="center"/>
    </xf>
    <xf numFmtId="165" fontId="9" fillId="9" borderId="0" xfId="2" applyNumberFormat="1" applyFont="1" applyFill="1" applyBorder="1" applyAlignment="1" applyProtection="1">
      <alignment horizontal="center"/>
    </xf>
    <xf numFmtId="0" fontId="8" fillId="9" borderId="0" xfId="0" applyFont="1" applyFill="1" applyBorder="1" applyAlignment="1" applyProtection="1">
      <alignment horizontal="center"/>
    </xf>
    <xf numFmtId="0" fontId="7" fillId="8" borderId="0" xfId="0" applyFont="1" applyFill="1" applyAlignment="1" applyProtection="1">
      <alignment horizontal="center"/>
    </xf>
    <xf numFmtId="0" fontId="25" fillId="3" borderId="0" xfId="0" applyFont="1" applyFill="1" applyBorder="1" applyAlignment="1" applyProtection="1">
      <alignment horizontal="center"/>
    </xf>
    <xf numFmtId="165" fontId="2" fillId="3" borderId="0" xfId="0" applyNumberFormat="1" applyFont="1" applyFill="1" applyProtection="1"/>
    <xf numFmtId="164" fontId="7" fillId="2" borderId="0" xfId="1" applyNumberFormat="1" applyFont="1" applyFill="1" applyBorder="1" applyProtection="1"/>
    <xf numFmtId="0" fontId="27" fillId="10" borderId="0" xfId="0" applyFont="1" applyFill="1" applyAlignment="1" applyProtection="1">
      <alignment horizontal="center" vertical="center"/>
    </xf>
    <xf numFmtId="165" fontId="28" fillId="3" borderId="0" xfId="2" applyNumberFormat="1" applyFont="1" applyFill="1" applyBorder="1" applyAlignment="1" applyProtection="1">
      <alignment vertical="center"/>
    </xf>
    <xf numFmtId="165" fontId="7" fillId="3" borderId="0" xfId="0" applyNumberFormat="1" applyFont="1" applyFill="1" applyBorder="1" applyAlignment="1" applyProtection="1">
      <alignment horizontal="center"/>
    </xf>
    <xf numFmtId="169" fontId="7" fillId="2" borderId="0" xfId="7" applyNumberFormat="1" applyFont="1" applyFill="1" applyBorder="1" applyProtection="1"/>
    <xf numFmtId="0" fontId="2" fillId="3" borderId="18" xfId="0" applyFont="1" applyFill="1" applyBorder="1" applyProtection="1"/>
    <xf numFmtId="0" fontId="26" fillId="3" borderId="15" xfId="0" applyFont="1" applyFill="1" applyBorder="1" applyAlignment="1" applyProtection="1">
      <alignment horizontal="center" vertical="center"/>
    </xf>
    <xf numFmtId="0" fontId="26" fillId="3" borderId="16" xfId="0" applyFont="1" applyFill="1" applyBorder="1" applyAlignment="1" applyProtection="1">
      <alignment horizontal="center" vertical="center"/>
    </xf>
    <xf numFmtId="10" fontId="2" fillId="3" borderId="0" xfId="1" applyNumberFormat="1" applyFont="1" applyFill="1" applyAlignment="1" applyProtection="1">
      <alignment horizontal="center"/>
    </xf>
    <xf numFmtId="164" fontId="2" fillId="3" borderId="0" xfId="1" applyNumberFormat="1" applyFont="1" applyFill="1" applyAlignment="1" applyProtection="1">
      <alignment horizontal="center"/>
    </xf>
    <xf numFmtId="10" fontId="2" fillId="3" borderId="0" xfId="1" applyNumberFormat="1" applyFont="1" applyFill="1" applyBorder="1" applyAlignment="1" applyProtection="1">
      <alignment horizontal="center"/>
    </xf>
    <xf numFmtId="0" fontId="2" fillId="3" borderId="0" xfId="0" applyFont="1" applyFill="1" applyAlignment="1" applyProtection="1">
      <alignment horizontal="right"/>
    </xf>
    <xf numFmtId="165" fontId="2" fillId="3" borderId="0" xfId="0" applyNumberFormat="1" applyFont="1" applyFill="1" applyBorder="1" applyProtection="1"/>
    <xf numFmtId="0" fontId="26" fillId="3" borderId="0" xfId="0" applyFont="1" applyFill="1" applyBorder="1" applyAlignment="1" applyProtection="1">
      <alignment vertical="center" wrapText="1"/>
    </xf>
    <xf numFmtId="0" fontId="26" fillId="3" borderId="0" xfId="0" applyFont="1" applyFill="1" applyBorder="1" applyAlignment="1" applyProtection="1">
      <alignment vertical="center"/>
    </xf>
    <xf numFmtId="0" fontId="26" fillId="3" borderId="1" xfId="0" applyFont="1" applyFill="1" applyBorder="1" applyAlignment="1" applyProtection="1">
      <alignment vertical="center"/>
    </xf>
    <xf numFmtId="164" fontId="2" fillId="0" borderId="0" xfId="1" applyNumberFormat="1" applyFont="1" applyFill="1" applyBorder="1" applyAlignment="1" applyProtection="1">
      <alignment horizontal="center"/>
    </xf>
    <xf numFmtId="0" fontId="31" fillId="11" borderId="21" xfId="0" applyFont="1" applyFill="1" applyBorder="1" applyProtection="1"/>
    <xf numFmtId="0" fontId="30" fillId="11" borderId="23" xfId="0" applyFont="1" applyFill="1" applyBorder="1" applyProtection="1"/>
    <xf numFmtId="0" fontId="30" fillId="11" borderId="24" xfId="0" applyFont="1" applyFill="1" applyBorder="1" applyProtection="1"/>
    <xf numFmtId="0" fontId="30" fillId="11" borderId="25" xfId="0" applyFont="1" applyFill="1" applyBorder="1" applyProtection="1"/>
    <xf numFmtId="10" fontId="34" fillId="0" borderId="0" xfId="1" applyNumberFormat="1" applyFont="1" applyFill="1" applyAlignment="1" applyProtection="1">
      <alignment horizontal="center"/>
    </xf>
    <xf numFmtId="170" fontId="17" fillId="2" borderId="0" xfId="0" applyNumberFormat="1" applyFont="1" applyFill="1" applyBorder="1" applyAlignment="1" applyProtection="1">
      <alignment horizontal="center"/>
    </xf>
    <xf numFmtId="0" fontId="29" fillId="12" borderId="22" xfId="0" applyFont="1" applyFill="1" applyBorder="1" applyAlignment="1" applyProtection="1">
      <alignment horizontal="center" vertical="center"/>
      <protection locked="0"/>
    </xf>
    <xf numFmtId="0" fontId="29" fillId="12" borderId="17" xfId="0" applyFont="1" applyFill="1" applyBorder="1" applyAlignment="1" applyProtection="1">
      <alignment horizontal="center" vertical="center"/>
      <protection locked="0"/>
    </xf>
    <xf numFmtId="0" fontId="29" fillId="12" borderId="19" xfId="0" applyFont="1" applyFill="1" applyBorder="1" applyAlignment="1" applyProtection="1">
      <alignment horizontal="center" vertical="center"/>
      <protection locked="0"/>
    </xf>
    <xf numFmtId="164" fontId="9" fillId="10" borderId="0" xfId="1" applyNumberFormat="1" applyFont="1" applyFill="1" applyAlignment="1" applyProtection="1">
      <alignment horizontal="center"/>
    </xf>
    <xf numFmtId="0" fontId="3" fillId="2" borderId="0" xfId="0" applyFont="1" applyFill="1" applyBorder="1" applyAlignment="1" applyProtection="1">
      <alignment horizontal="center" wrapText="1"/>
    </xf>
    <xf numFmtId="0" fontId="17" fillId="3" borderId="0" xfId="0" applyFont="1" applyFill="1" applyBorder="1" applyAlignment="1" applyProtection="1">
      <alignment horizontal="left" vertical="center" wrapText="1"/>
    </xf>
    <xf numFmtId="0" fontId="29" fillId="3" borderId="0" xfId="0" applyFont="1" applyFill="1" applyBorder="1" applyAlignment="1" applyProtection="1">
      <alignment horizontal="left" vertical="center" wrapText="1"/>
    </xf>
    <xf numFmtId="0" fontId="29" fillId="3" borderId="3" xfId="0" applyFont="1" applyFill="1" applyBorder="1" applyAlignment="1" applyProtection="1">
      <alignment horizontal="left" vertical="center" wrapText="1"/>
    </xf>
    <xf numFmtId="0" fontId="29" fillId="3" borderId="0" xfId="0" applyFont="1" applyFill="1" applyBorder="1" applyAlignment="1" applyProtection="1">
      <alignment horizontal="left" vertical="center"/>
    </xf>
    <xf numFmtId="0" fontId="29" fillId="3" borderId="3" xfId="0" applyFont="1" applyFill="1" applyBorder="1" applyAlignment="1" applyProtection="1">
      <alignment horizontal="left" vertical="center"/>
    </xf>
    <xf numFmtId="0" fontId="29" fillId="3" borderId="1" xfId="0" applyFont="1" applyFill="1" applyBorder="1" applyAlignment="1" applyProtection="1">
      <alignment horizontal="left" vertical="center"/>
    </xf>
    <xf numFmtId="0" fontId="29" fillId="3" borderId="20" xfId="0" applyFont="1" applyFill="1" applyBorder="1" applyAlignment="1" applyProtection="1">
      <alignment horizontal="left" vertical="center"/>
    </xf>
    <xf numFmtId="0" fontId="5" fillId="2" borderId="0" xfId="0" applyFont="1" applyFill="1" applyBorder="1" applyAlignment="1" applyProtection="1">
      <alignment horizontal="center"/>
    </xf>
    <xf numFmtId="0" fontId="27" fillId="10" borderId="0" xfId="0" applyFont="1" applyFill="1" applyAlignment="1" applyProtection="1">
      <alignment horizontal="center" vertical="center"/>
    </xf>
    <xf numFmtId="0" fontId="14" fillId="2" borderId="2" xfId="0" applyFont="1" applyFill="1" applyBorder="1" applyAlignment="1" applyProtection="1">
      <alignment horizontal="center"/>
    </xf>
    <xf numFmtId="166" fontId="13" fillId="2" borderId="0" xfId="0" applyNumberFormat="1" applyFont="1" applyFill="1" applyBorder="1" applyAlignment="1" applyProtection="1">
      <alignment horizontal="center" vertical="center"/>
    </xf>
    <xf numFmtId="0" fontId="13" fillId="2" borderId="0" xfId="0" applyFont="1" applyFill="1" applyBorder="1" applyAlignment="1" applyProtection="1">
      <alignment horizontal="center" vertical="center"/>
    </xf>
    <xf numFmtId="0" fontId="7" fillId="12" borderId="0" xfId="0" applyFont="1" applyFill="1" applyBorder="1" applyAlignment="1" applyProtection="1">
      <alignment horizontal="center"/>
      <protection locked="0"/>
    </xf>
    <xf numFmtId="0" fontId="5" fillId="2" borderId="0" xfId="0" applyFont="1" applyFill="1" applyBorder="1" applyAlignment="1" applyProtection="1">
      <alignment horizontal="center" wrapText="1"/>
    </xf>
    <xf numFmtId="0" fontId="5" fillId="2" borderId="1" xfId="0" applyFont="1" applyFill="1" applyBorder="1" applyAlignment="1" applyProtection="1">
      <alignment horizontal="center" wrapText="1"/>
    </xf>
    <xf numFmtId="0" fontId="33" fillId="2" borderId="0" xfId="0" applyFont="1" applyFill="1" applyBorder="1" applyAlignment="1" applyProtection="1">
      <alignment horizontal="center" wrapText="1"/>
    </xf>
    <xf numFmtId="0" fontId="33" fillId="2" borderId="1" xfId="0" applyFont="1" applyFill="1" applyBorder="1" applyAlignment="1" applyProtection="1">
      <alignment horizontal="center" wrapText="1"/>
    </xf>
    <xf numFmtId="165" fontId="13" fillId="2" borderId="0" xfId="0" applyNumberFormat="1" applyFont="1" applyFill="1" applyBorder="1" applyAlignment="1" applyProtection="1">
      <alignment horizontal="center" vertical="center"/>
    </xf>
    <xf numFmtId="3" fontId="18" fillId="2" borderId="8" xfId="0" applyNumberFormat="1" applyFont="1" applyFill="1" applyBorder="1" applyAlignment="1" applyProtection="1">
      <alignment horizontal="left" vertical="center"/>
    </xf>
    <xf numFmtId="0" fontId="19" fillId="5" borderId="0" xfId="0" applyFont="1" applyFill="1" applyAlignment="1" applyProtection="1">
      <alignment horizontal="center" vertical="center"/>
    </xf>
    <xf numFmtId="0" fontId="12" fillId="2" borderId="2" xfId="0" applyFont="1" applyFill="1" applyBorder="1" applyAlignment="1" applyProtection="1">
      <alignment horizontal="center"/>
    </xf>
    <xf numFmtId="0" fontId="9" fillId="9" borderId="0" xfId="0" applyFont="1" applyFill="1" applyAlignment="1" applyProtection="1">
      <alignment horizontal="left" vertical="center" wrapText="1"/>
    </xf>
    <xf numFmtId="0" fontId="19" fillId="7" borderId="0" xfId="0" applyFont="1" applyFill="1" applyBorder="1" applyAlignment="1" applyProtection="1">
      <alignment horizontal="center" vertical="center"/>
    </xf>
    <xf numFmtId="0" fontId="24" fillId="2" borderId="2" xfId="0" applyFont="1" applyFill="1" applyBorder="1" applyAlignment="1" applyProtection="1">
      <alignment horizontal="center"/>
    </xf>
    <xf numFmtId="165" fontId="10" fillId="0" borderId="0" xfId="2" applyNumberFormat="1" applyFont="1" applyFill="1" applyBorder="1" applyAlignment="1" applyProtection="1">
      <alignment horizontal="center" vertical="center"/>
    </xf>
    <xf numFmtId="0" fontId="19" fillId="6" borderId="0" xfId="0" applyFont="1" applyFill="1" applyBorder="1" applyAlignment="1" applyProtection="1">
      <alignment horizontal="center" vertical="center"/>
    </xf>
    <xf numFmtId="0" fontId="22" fillId="2" borderId="2" xfId="0" applyFont="1" applyFill="1" applyBorder="1" applyAlignment="1" applyProtection="1">
      <alignment horizontal="center"/>
    </xf>
  </cellXfs>
  <cellStyles count="8">
    <cellStyle name="Comma" xfId="7" builtinId="3"/>
    <cellStyle name="Currency" xfId="6" builtinId="4"/>
    <cellStyle name="Currency 2" xfId="2"/>
    <cellStyle name="Normal" xfId="0" builtinId="0"/>
    <cellStyle name="Percent" xfId="1" builtinId="5"/>
    <cellStyle name="Percent 2" xfId="3"/>
    <cellStyle name="PSHeading" xfId="5"/>
    <cellStyle name="PSHeading 2" xfId="4"/>
  </cellStyles>
  <dxfs count="13">
    <dxf>
      <font>
        <color theme="0"/>
      </font>
      <fill>
        <patternFill>
          <bgColor rgb="FF7030A0"/>
        </patternFill>
      </fill>
      <border>
        <left/>
        <right/>
        <top/>
        <bottom/>
      </border>
    </dxf>
    <dxf>
      <font>
        <color theme="0"/>
      </font>
      <fill>
        <patternFill>
          <bgColor rgb="FF7030A0"/>
        </patternFill>
      </fill>
      <border>
        <left/>
        <right/>
        <top/>
        <bottom/>
      </border>
    </dxf>
    <dxf>
      <font>
        <color theme="0"/>
      </font>
      <fill>
        <patternFill>
          <bgColor theme="0"/>
        </patternFill>
      </fill>
    </dxf>
    <dxf>
      <font>
        <color theme="0"/>
      </font>
      <fill>
        <patternFill>
          <bgColor theme="0"/>
        </patternFill>
      </fill>
    </dxf>
    <dxf>
      <font>
        <color theme="0"/>
      </font>
      <fill>
        <patternFill>
          <bgColor rgb="FF7030A0"/>
        </patternFill>
      </fill>
      <border>
        <left/>
        <right/>
        <top/>
        <bottom/>
      </border>
    </dxf>
    <dxf>
      <font>
        <color theme="0"/>
      </font>
      <fill>
        <patternFill>
          <bgColor theme="0"/>
        </patternFill>
      </fill>
    </dxf>
    <dxf>
      <font>
        <color theme="0"/>
      </font>
      <fill>
        <patternFill>
          <bgColor theme="0"/>
        </patternFill>
      </fill>
    </dxf>
    <dxf>
      <fill>
        <patternFill>
          <bgColor indexed="13"/>
        </patternFill>
      </fill>
      <border>
        <left/>
        <right/>
        <top/>
        <bottom/>
      </border>
    </dxf>
    <dxf>
      <font>
        <color theme="0"/>
      </font>
      <fill>
        <patternFill>
          <bgColor theme="3" tint="-0.24994659260841701"/>
        </patternFill>
      </fill>
      <border>
        <left/>
        <right/>
        <top/>
        <bottom/>
      </border>
    </dxf>
    <dxf>
      <fill>
        <patternFill>
          <bgColor indexed="44"/>
        </patternFill>
      </fill>
      <border>
        <left style="thin">
          <color indexed="64"/>
        </left>
        <right style="thin">
          <color indexed="64"/>
        </right>
        <top style="thin">
          <color indexed="64"/>
        </top>
        <bottom style="thin">
          <color indexed="64"/>
        </bottom>
      </border>
    </dxf>
    <dxf>
      <fill>
        <patternFill>
          <bgColor indexed="42"/>
        </patternFill>
      </fill>
      <border>
        <left style="thin">
          <color indexed="57"/>
        </left>
        <right style="thin">
          <color indexed="57"/>
        </right>
        <top style="thin">
          <color indexed="57"/>
        </top>
        <bottom style="thin">
          <color indexed="57"/>
        </bottom>
      </border>
    </dxf>
    <dxf>
      <font>
        <color theme="0"/>
      </font>
      <fill>
        <patternFill>
          <bgColor theme="9" tint="-0.24994659260841701"/>
        </patternFill>
      </fill>
      <border>
        <left/>
        <right/>
        <top/>
        <bottom/>
      </border>
    </dxf>
    <dxf>
      <fill>
        <patternFill>
          <bgColor indexed="43"/>
        </patternFill>
      </fill>
      <border>
        <left style="thin">
          <color indexed="64"/>
        </left>
        <right style="thin">
          <color indexed="64"/>
        </right>
        <top style="thin">
          <color indexed="64"/>
        </top>
        <bottom style="thin">
          <color indexed="64"/>
        </bottom>
      </border>
    </dxf>
  </dxfs>
  <tableStyles count="0" defaultTableStyle="TableStyleMedium9" defaultPivotStyle="PivotStyleLight16"/>
  <colors>
    <mruColors>
      <color rgb="FFFFCC66"/>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3"/>
    </mc:Choice>
    <mc:Fallback>
      <c:style val="13"/>
    </mc:Fallback>
  </mc:AlternateContent>
  <c:chart>
    <c:autoTitleDeleted val="0"/>
    <c:plotArea>
      <c:layout>
        <c:manualLayout>
          <c:layoutTarget val="inner"/>
          <c:xMode val="edge"/>
          <c:yMode val="edge"/>
          <c:x val="9.7926993789183889E-2"/>
          <c:y val="6.9861832070195931E-2"/>
          <c:w val="0.8919758415397101"/>
          <c:h val="0.81091063751287629"/>
        </c:manualLayout>
      </c:layout>
      <c:barChart>
        <c:barDir val="col"/>
        <c:grouping val="clustered"/>
        <c:varyColors val="0"/>
        <c:ser>
          <c:idx val="0"/>
          <c:order val="0"/>
          <c:spPr>
            <a:solidFill>
              <a:srgbClr val="00B050"/>
            </a:solidFill>
          </c:spPr>
          <c:invertIfNegative val="0"/>
          <c:dPt>
            <c:idx val="0"/>
            <c:invertIfNegative val="0"/>
            <c:bubble3D val="0"/>
            <c:spPr>
              <a:solidFill>
                <a:schemeClr val="tx2"/>
              </a:solidFill>
            </c:spPr>
          </c:dPt>
          <c:dPt>
            <c:idx val="1"/>
            <c:invertIfNegative val="0"/>
            <c:bubble3D val="0"/>
            <c:spPr>
              <a:solidFill>
                <a:schemeClr val="accent4"/>
              </a:solidFill>
            </c:spPr>
          </c:dPt>
          <c:dPt>
            <c:idx val="2"/>
            <c:invertIfNegative val="0"/>
            <c:bubble3D val="0"/>
            <c:spPr>
              <a:solidFill>
                <a:schemeClr val="accent1"/>
              </a:solidFill>
            </c:spPr>
          </c:dPt>
          <c:dLbls>
            <c:numFmt formatCode="&quot;$&quot;#,##0" sourceLinked="0"/>
            <c:spPr>
              <a:noFill/>
              <a:ln>
                <a:noFill/>
              </a:ln>
              <a:effectLst/>
            </c:spPr>
            <c:txPr>
              <a:bodyPr rot="-5400000" vert="horz"/>
              <a:lstStyle/>
              <a:p>
                <a:pPr>
                  <a:defRPr sz="1800">
                    <a:solidFill>
                      <a:schemeClr val="bg1"/>
                    </a:solidFill>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'Indiv Salary Summary'!$D$17:$D$19</c:f>
              <c:strCache>
                <c:ptCount val="3"/>
                <c:pt idx="0">
                  <c:v>2014-15</c:v>
                </c:pt>
                <c:pt idx="1">
                  <c:v>2015-16</c:v>
                </c:pt>
                <c:pt idx="2">
                  <c:v>2016-17</c:v>
                </c:pt>
              </c:strCache>
            </c:strRef>
          </c:cat>
          <c:val>
            <c:numRef>
              <c:f>'Indiv Salary Summary'!$I$17:$I$19</c:f>
              <c:numCache>
                <c:formatCode>"$"#,##0</c:formatCode>
                <c:ptCount val="3"/>
                <c:pt idx="0">
                  <c:v>42781</c:v>
                </c:pt>
                <c:pt idx="1">
                  <c:v>45650</c:v>
                </c:pt>
                <c:pt idx="2">
                  <c:v>48343</c:v>
                </c:pt>
              </c:numCache>
            </c:numRef>
          </c:val>
        </c:ser>
        <c:dLbls>
          <c:showLegendKey val="0"/>
          <c:showVal val="0"/>
          <c:showCatName val="0"/>
          <c:showSerName val="0"/>
          <c:showPercent val="0"/>
          <c:showBubbleSize val="0"/>
        </c:dLbls>
        <c:gapWidth val="38"/>
        <c:overlap val="-76"/>
        <c:axId val="163953112"/>
        <c:axId val="163953504"/>
      </c:barChart>
      <c:catAx>
        <c:axId val="163953112"/>
        <c:scaling>
          <c:orientation val="minMax"/>
        </c:scaling>
        <c:delete val="0"/>
        <c:axPos val="b"/>
        <c:numFmt formatCode="General" sourceLinked="1"/>
        <c:majorTickMark val="out"/>
        <c:minorTickMark val="none"/>
        <c:tickLblPos val="nextTo"/>
        <c:crossAx val="163953504"/>
        <c:crosses val="autoZero"/>
        <c:auto val="1"/>
        <c:lblAlgn val="ctr"/>
        <c:lblOffset val="100"/>
        <c:noMultiLvlLbl val="0"/>
      </c:catAx>
      <c:valAx>
        <c:axId val="163953504"/>
        <c:scaling>
          <c:orientation val="minMax"/>
          <c:min val="32000"/>
        </c:scaling>
        <c:delete val="0"/>
        <c:axPos val="l"/>
        <c:majorGridlines/>
        <c:numFmt formatCode="&quot;$&quot;#,##0" sourceLinked="1"/>
        <c:majorTickMark val="out"/>
        <c:minorTickMark val="none"/>
        <c:tickLblPos val="nextTo"/>
        <c:crossAx val="163953112"/>
        <c:crosses val="autoZero"/>
        <c:crossBetween val="between"/>
      </c:valAx>
    </c:plotArea>
    <c:plotVisOnly val="1"/>
    <c:dispBlanksAs val="gap"/>
    <c:showDLblsOverMax val="0"/>
  </c:chart>
  <c:spPr>
    <a:ln w="3175">
      <a:solidFill>
        <a:schemeClr val="tx1"/>
      </a:solidFill>
    </a:ln>
    <a:effectLst>
      <a:outerShdw blurRad="50800" dist="38100" dir="2700000" algn="tl" rotWithShape="0">
        <a:prstClr val="black">
          <a:alpha val="40000"/>
        </a:prstClr>
      </a:outerShdw>
    </a:effectLst>
  </c:spPr>
  <c:printSettings>
    <c:headerFooter/>
    <c:pageMargins b="0.75000000000000244" l="0.70000000000000062" r="0.70000000000000062" t="0.75000000000000244"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14</xdr:col>
      <xdr:colOff>116681</xdr:colOff>
      <xdr:row>11</xdr:row>
      <xdr:rowOff>69737</xdr:rowOff>
    </xdr:from>
    <xdr:to>
      <xdr:col>16</xdr:col>
      <xdr:colOff>1357312</xdr:colOff>
      <xdr:row>23</xdr:row>
      <xdr:rowOff>27217</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336018</xdr:colOff>
      <xdr:row>12</xdr:row>
      <xdr:rowOff>137584</xdr:rowOff>
    </xdr:from>
    <xdr:to>
      <xdr:col>5</xdr:col>
      <xdr:colOff>719666</xdr:colOff>
      <xdr:row>15</xdr:row>
      <xdr:rowOff>214313</xdr:rowOff>
    </xdr:to>
    <xdr:sp macro="" textlink="">
      <xdr:nvSpPr>
        <xdr:cNvPr id="6" name="Rectangle 5"/>
        <xdr:cNvSpPr/>
      </xdr:nvSpPr>
      <xdr:spPr>
        <a:xfrm>
          <a:off x="2865435" y="3704167"/>
          <a:ext cx="1304398" cy="817563"/>
        </a:xfrm>
        <a:prstGeom prst="rect">
          <a:avLst/>
        </a:prstGeom>
        <a:solidFill>
          <a:srgbClr val="92D050"/>
        </a:solidFill>
        <a:ln w="38100" cmpd="sng">
          <a:solidFill>
            <a:sysClr val="windowText" lastClr="000000"/>
          </a:solidFill>
          <a:prstDash val="solid"/>
        </a:ln>
      </xdr:spPr>
      <xdr:style>
        <a:lnRef idx="3">
          <a:schemeClr val="lt1"/>
        </a:lnRef>
        <a:fillRef idx="1">
          <a:schemeClr val="accent1"/>
        </a:fillRef>
        <a:effectRef idx="1">
          <a:schemeClr val="accent1"/>
        </a:effectRef>
        <a:fontRef idx="minor">
          <a:schemeClr val="lt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lang="en-US" sz="1400" b="1">
              <a:solidFill>
                <a:sysClr val="windowText" lastClr="000000"/>
              </a:solidFill>
              <a:latin typeface="+mn-lt"/>
              <a:ea typeface="+mn-ea"/>
              <a:cs typeface="+mn-cs"/>
            </a:rPr>
            <a:t>Step 2:  </a:t>
          </a:r>
          <a:r>
            <a:rPr lang="en-US" sz="1400">
              <a:solidFill>
                <a:sysClr val="windowText" lastClr="000000"/>
              </a:solidFill>
              <a:latin typeface="+mn-lt"/>
              <a:ea typeface="+mn-ea"/>
              <a:cs typeface="+mn-cs"/>
            </a:rPr>
            <a:t>Will you qualify for a lane change</a:t>
          </a:r>
          <a:r>
            <a:rPr lang="en-US" sz="1400" baseline="0">
              <a:solidFill>
                <a:sysClr val="windowText" lastClr="000000"/>
              </a:solidFill>
              <a:latin typeface="+mn-lt"/>
              <a:ea typeface="+mn-ea"/>
              <a:cs typeface="+mn-cs"/>
            </a:rPr>
            <a:t> </a:t>
          </a:r>
          <a:r>
            <a:rPr lang="en-US" sz="1400">
              <a:solidFill>
                <a:sysClr val="windowText" lastClr="000000"/>
              </a:solidFill>
              <a:latin typeface="+mn-lt"/>
              <a:ea typeface="+mn-ea"/>
              <a:cs typeface="+mn-cs"/>
            </a:rPr>
            <a:t>?</a:t>
          </a:r>
        </a:p>
      </xdr:txBody>
    </xdr:sp>
    <xdr:clientData/>
  </xdr:twoCellAnchor>
  <xdr:twoCellAnchor>
    <xdr:from>
      <xdr:col>9</xdr:col>
      <xdr:colOff>40745</xdr:colOff>
      <xdr:row>12</xdr:row>
      <xdr:rowOff>66675</xdr:rowOff>
    </xdr:from>
    <xdr:to>
      <xdr:col>9</xdr:col>
      <xdr:colOff>904875</xdr:colOff>
      <xdr:row>16</xdr:row>
      <xdr:rowOff>190500</xdr:rowOff>
    </xdr:to>
    <xdr:sp macro="" textlink="">
      <xdr:nvSpPr>
        <xdr:cNvPr id="7" name="Rectangle 6"/>
        <xdr:cNvSpPr/>
      </xdr:nvSpPr>
      <xdr:spPr>
        <a:xfrm>
          <a:off x="7470245" y="3822246"/>
          <a:ext cx="864130" cy="1144361"/>
        </a:xfrm>
        <a:prstGeom prst="rect">
          <a:avLst/>
        </a:prstGeom>
        <a:solidFill>
          <a:srgbClr val="92D050"/>
        </a:solidFill>
        <a:ln w="38100" cmpd="sng">
          <a:solidFill>
            <a:sysClr val="windowText" lastClr="000000"/>
          </a:solidFill>
          <a:prstDash val="solid"/>
        </a:ln>
      </xdr:spPr>
      <xdr:style>
        <a:lnRef idx="3">
          <a:schemeClr val="lt1"/>
        </a:lnRef>
        <a:fillRef idx="1">
          <a:schemeClr val="accent1"/>
        </a:fillRef>
        <a:effectRef idx="1">
          <a:schemeClr val="accent1"/>
        </a:effectRef>
        <a:fontRef idx="minor">
          <a:schemeClr val="lt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lang="en-US" sz="1400" b="1">
              <a:solidFill>
                <a:sysClr val="windowText" lastClr="000000"/>
              </a:solidFill>
              <a:latin typeface="+mn-lt"/>
              <a:ea typeface="+mn-ea"/>
              <a:cs typeface="+mn-cs"/>
            </a:rPr>
            <a:t>Step 3:  </a:t>
          </a:r>
          <a:r>
            <a:rPr lang="en-US" sz="1400" b="0">
              <a:solidFill>
                <a:sysClr val="windowText" lastClr="000000"/>
              </a:solidFill>
              <a:latin typeface="+mn-lt"/>
              <a:ea typeface="+mn-ea"/>
              <a:cs typeface="+mn-cs"/>
            </a:rPr>
            <a:t>Select</a:t>
          </a:r>
          <a:r>
            <a:rPr lang="en-US" sz="1400" b="0" baseline="0">
              <a:solidFill>
                <a:sysClr val="windowText" lastClr="000000"/>
              </a:solidFill>
              <a:latin typeface="+mn-lt"/>
              <a:ea typeface="+mn-ea"/>
              <a:cs typeface="+mn-cs"/>
            </a:rPr>
            <a:t> a value for the CPI.</a:t>
          </a:r>
          <a:endParaRPr lang="en-US" sz="1400">
            <a:solidFill>
              <a:sysClr val="windowText" lastClr="000000"/>
            </a:solidFill>
            <a:latin typeface="+mn-lt"/>
            <a:ea typeface="+mn-ea"/>
            <a:cs typeface="+mn-cs"/>
          </a:endParaRPr>
        </a:p>
      </xdr:txBody>
    </xdr:sp>
    <xdr:clientData/>
  </xdr:twoCellAnchor>
  <xdr:twoCellAnchor>
    <xdr:from>
      <xdr:col>8</xdr:col>
      <xdr:colOff>202407</xdr:colOff>
      <xdr:row>4</xdr:row>
      <xdr:rowOff>119063</xdr:rowOff>
    </xdr:from>
    <xdr:to>
      <xdr:col>16</xdr:col>
      <xdr:colOff>238125</xdr:colOff>
      <xdr:row>11</xdr:row>
      <xdr:rowOff>11907</xdr:rowOff>
    </xdr:to>
    <xdr:sp macro="" textlink="">
      <xdr:nvSpPr>
        <xdr:cNvPr id="3" name="TextBox 2"/>
        <xdr:cNvSpPr txBox="1"/>
      </xdr:nvSpPr>
      <xdr:spPr>
        <a:xfrm>
          <a:off x="6977063" y="1131094"/>
          <a:ext cx="7572375" cy="2226469"/>
        </a:xfrm>
        <a:prstGeom prst="rect">
          <a:avLst/>
        </a:prstGeom>
        <a:solidFill>
          <a:schemeClr val="bg1">
            <a:lumMod val="95000"/>
          </a:schemeClr>
        </a:solidFill>
        <a:ln w="9525" cmpd="dbl">
          <a:solidFill>
            <a:srgbClr val="002060"/>
          </a:solidFill>
          <a:beve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a:t>Directions</a:t>
          </a:r>
          <a:r>
            <a:rPr lang="en-US" sz="1400" baseline="0"/>
            <a:t> for use:</a:t>
          </a:r>
        </a:p>
        <a:p>
          <a:r>
            <a:rPr lang="en-US" sz="1400"/>
            <a:t>There are</a:t>
          </a:r>
          <a:r>
            <a:rPr lang="en-US" sz="1400" baseline="0"/>
            <a:t> three areas to complete in order for this  spreadsheet to model your expected experience.</a:t>
          </a:r>
        </a:p>
        <a:p>
          <a:endParaRPr lang="en-US" sz="1400" baseline="0"/>
        </a:p>
        <a:p>
          <a:r>
            <a:rPr lang="en-US" sz="1400" b="1" baseline="0"/>
            <a:t>Step 1 </a:t>
          </a:r>
          <a:r>
            <a:rPr lang="en-US" sz="1400" baseline="0"/>
            <a:t>determines your intitial placement on the salary schedule.</a:t>
          </a:r>
        </a:p>
        <a:p>
          <a:r>
            <a:rPr lang="en-US" sz="1400" b="1" baseline="0"/>
            <a:t>Step 2 </a:t>
          </a:r>
          <a:r>
            <a:rPr lang="en-US" sz="1400" baseline="0"/>
            <a:t>allows for you to model the impact of qualifying for a lane change at any point during the term of the Agreement.</a:t>
          </a:r>
        </a:p>
        <a:p>
          <a:r>
            <a:rPr lang="en-US" sz="1400" b="1" baseline="0"/>
            <a:t>Step 3</a:t>
          </a:r>
          <a:r>
            <a:rPr lang="en-US" sz="1400" baseline="0"/>
            <a:t> allows you to estimate the relevant CPI.  The initial setting represents the </a:t>
          </a:r>
          <a:r>
            <a:rPr lang="en-US" sz="1400" u="sng" baseline="0"/>
            <a:t>smallest</a:t>
          </a:r>
          <a:r>
            <a:rPr lang="en-US" sz="1400" baseline="0"/>
            <a:t> the increase can be over the term of the Agreement. You can select any value from the pull down menu. The highest CPI can be under the PTELL tax cap legislation is 5.0%. </a:t>
          </a:r>
          <a:endParaRPr lang="en-US" sz="14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E192"/>
  <sheetViews>
    <sheetView tabSelected="1" zoomScale="70" zoomScaleNormal="70" zoomScaleSheetLayoutView="70" workbookViewId="0">
      <pane ySplit="26" topLeftCell="A27" activePane="bottomLeft" state="frozenSplit"/>
      <selection pane="bottomLeft" activeCell="H8" sqref="H8"/>
    </sheetView>
  </sheetViews>
  <sheetFormatPr defaultColWidth="0" defaultRowHeight="15" customHeight="1" x14ac:dyDescent="0.2"/>
  <cols>
    <col min="1" max="1" width="3.7109375" style="8" customWidth="1"/>
    <col min="2" max="2" width="6.7109375" style="3" customWidth="1"/>
    <col min="3" max="6" width="13.85546875" style="7" customWidth="1"/>
    <col min="7" max="7" width="16.7109375" style="7" customWidth="1"/>
    <col min="8" max="8" width="12" style="7" customWidth="1"/>
    <col min="9" max="9" width="16.7109375" style="7" customWidth="1"/>
    <col min="10" max="10" width="13.85546875" style="7" customWidth="1"/>
    <col min="11" max="11" width="14.85546875" style="7" customWidth="1"/>
    <col min="12" max="12" width="15.28515625" style="7" customWidth="1"/>
    <col min="13" max="13" width="14.28515625" style="8" customWidth="1"/>
    <col min="14" max="14" width="11.140625" style="8" customWidth="1"/>
    <col min="15" max="15" width="12.42578125" style="8" customWidth="1"/>
    <col min="16" max="16" width="15.7109375" style="8" customWidth="1"/>
    <col min="17" max="19" width="21.7109375" style="8" customWidth="1"/>
    <col min="20" max="20" width="10.28515625" style="3" hidden="1" customWidth="1"/>
    <col min="21" max="21" width="21.7109375" style="3" hidden="1" customWidth="1"/>
    <col min="22" max="24" width="15.7109375" style="3" hidden="1" customWidth="1"/>
    <col min="25" max="26" width="11.140625" style="3" hidden="1" customWidth="1"/>
    <col min="27" max="29" width="15.7109375" style="3" hidden="1" customWidth="1"/>
    <col min="30" max="31" width="11.140625" style="3" hidden="1" customWidth="1"/>
    <col min="32" max="16384" width="15.7109375" style="3" hidden="1"/>
  </cols>
  <sheetData>
    <row r="1" spans="2:21" ht="15" customHeight="1" x14ac:dyDescent="0.2">
      <c r="B1" s="8"/>
      <c r="C1" s="4"/>
      <c r="D1" s="4"/>
      <c r="E1" s="4"/>
      <c r="F1" s="4"/>
      <c r="G1" s="4"/>
      <c r="H1" s="4"/>
      <c r="I1" s="4"/>
      <c r="J1" s="4"/>
      <c r="K1" s="4"/>
      <c r="L1" s="4"/>
    </row>
    <row r="2" spans="2:21" ht="15" customHeight="1" x14ac:dyDescent="0.2">
      <c r="B2" s="8"/>
      <c r="C2" s="163" t="s">
        <v>34</v>
      </c>
      <c r="D2" s="163"/>
      <c r="E2" s="163"/>
      <c r="F2" s="163"/>
      <c r="G2" s="163"/>
      <c r="H2" s="163"/>
      <c r="I2" s="163"/>
      <c r="J2" s="163"/>
      <c r="K2" s="163"/>
      <c r="L2" s="163"/>
      <c r="M2" s="163"/>
      <c r="N2" s="163"/>
      <c r="O2" s="163"/>
    </row>
    <row r="3" spans="2:21" ht="15" customHeight="1" x14ac:dyDescent="0.2">
      <c r="B3" s="8"/>
      <c r="C3" s="163"/>
      <c r="D3" s="163"/>
      <c r="E3" s="163"/>
      <c r="F3" s="163"/>
      <c r="G3" s="163"/>
      <c r="H3" s="163"/>
      <c r="I3" s="163"/>
      <c r="J3" s="163"/>
      <c r="K3" s="163"/>
      <c r="L3" s="163"/>
      <c r="M3" s="163"/>
      <c r="N3" s="163"/>
      <c r="O3" s="163"/>
    </row>
    <row r="4" spans="2:21" ht="49.5" customHeight="1" x14ac:dyDescent="0.2">
      <c r="B4" s="8"/>
      <c r="C4" s="163"/>
      <c r="D4" s="163"/>
      <c r="E4" s="163"/>
      <c r="F4" s="163"/>
      <c r="G4" s="163"/>
      <c r="H4" s="163"/>
      <c r="I4" s="163"/>
      <c r="J4" s="163"/>
      <c r="K4" s="163"/>
      <c r="L4" s="163"/>
      <c r="M4" s="163"/>
      <c r="N4" s="163"/>
      <c r="O4" s="163"/>
    </row>
    <row r="5" spans="2:21" ht="15" customHeight="1" thickBot="1" x14ac:dyDescent="0.25">
      <c r="B5" s="8"/>
      <c r="C5" s="8"/>
      <c r="D5" s="8"/>
      <c r="E5" s="8"/>
      <c r="F5" s="8"/>
      <c r="G5" s="8"/>
      <c r="H5" s="8"/>
      <c r="I5" s="4"/>
      <c r="J5" s="4"/>
      <c r="K5" s="4"/>
      <c r="L5" s="4"/>
    </row>
    <row r="6" spans="2:21" ht="21.75" thickBot="1" x14ac:dyDescent="0.4">
      <c r="B6" s="131" t="s">
        <v>37</v>
      </c>
      <c r="C6" s="132"/>
      <c r="D6" s="133"/>
      <c r="E6" s="133"/>
      <c r="F6" s="133"/>
      <c r="G6" s="133"/>
      <c r="H6" s="134"/>
      <c r="I6" s="4"/>
      <c r="J6" s="4"/>
      <c r="K6" s="4"/>
      <c r="L6" s="4"/>
      <c r="T6" s="130">
        <v>0</v>
      </c>
      <c r="U6" s="130"/>
    </row>
    <row r="7" spans="2:21" ht="30.75" customHeight="1" x14ac:dyDescent="0.2">
      <c r="B7" s="120"/>
      <c r="C7" s="128"/>
      <c r="D7" s="145" t="s">
        <v>35</v>
      </c>
      <c r="E7" s="145"/>
      <c r="F7" s="145"/>
      <c r="G7" s="146"/>
      <c r="H7" s="137" t="s">
        <v>9</v>
      </c>
      <c r="I7" s="119"/>
      <c r="J7" s="4"/>
      <c r="K7" s="4"/>
      <c r="L7" s="4"/>
      <c r="T7" s="130">
        <v>1E-3</v>
      </c>
      <c r="U7" s="130"/>
    </row>
    <row r="8" spans="2:21" ht="39" customHeight="1" x14ac:dyDescent="0.2">
      <c r="B8" s="120"/>
      <c r="C8" s="127"/>
      <c r="D8" s="143" t="str">
        <f>IF(H7="YES","B)      Do you qualify for a lane change at the beginning of this 2014-15 school year?","")</f>
        <v>B)      Do you qualify for a lane change at the beginning of this 2014-15 school year?</v>
      </c>
      <c r="E8" s="143"/>
      <c r="F8" s="143"/>
      <c r="G8" s="144"/>
      <c r="H8" s="138" t="s">
        <v>8</v>
      </c>
      <c r="I8" s="119"/>
      <c r="J8" s="4"/>
      <c r="K8" s="4"/>
      <c r="L8" s="4"/>
      <c r="T8" s="130">
        <v>2E-3</v>
      </c>
      <c r="U8" s="130"/>
    </row>
    <row r="9" spans="2:21" ht="30.75" customHeight="1" x14ac:dyDescent="0.2">
      <c r="B9" s="120"/>
      <c r="C9" s="128"/>
      <c r="D9" s="145" t="str">
        <f>IF(H7="yes","C)   Enter your 2013-14 step here (valid entries are 1-31):","B)   Enter your step here:")</f>
        <v>C)   Enter your 2013-14 step here (valid entries are 1-31):</v>
      </c>
      <c r="E9" s="145"/>
      <c r="F9" s="145"/>
      <c r="G9" s="146"/>
      <c r="H9" s="138">
        <v>1</v>
      </c>
      <c r="I9" s="119"/>
      <c r="J9" s="4"/>
      <c r="K9" s="4"/>
      <c r="L9" s="4"/>
      <c r="T9" s="130">
        <v>3.0000000000000001E-3</v>
      </c>
      <c r="U9" s="130"/>
    </row>
    <row r="10" spans="2:21" ht="30.75" customHeight="1" thickBot="1" x14ac:dyDescent="0.25">
      <c r="B10" s="121"/>
      <c r="C10" s="129"/>
      <c r="D10" s="147" t="str">
        <f>IF(H7="yes","D)   Enter your 2013-14 lane here (valid entries are 1-10):","C)   Enter you lane here:")</f>
        <v>D)   Enter your 2013-14 lane here (valid entries are 1-10):</v>
      </c>
      <c r="E10" s="147"/>
      <c r="F10" s="147"/>
      <c r="G10" s="148"/>
      <c r="H10" s="139">
        <v>1</v>
      </c>
      <c r="I10" s="119"/>
      <c r="J10" s="4"/>
      <c r="K10" s="4"/>
      <c r="L10" s="4"/>
      <c r="T10" s="130">
        <v>4.0000000000000001E-3</v>
      </c>
      <c r="U10" s="130"/>
    </row>
    <row r="11" spans="2:21" ht="15" customHeight="1" thickTop="1" x14ac:dyDescent="0.2">
      <c r="B11" s="8"/>
      <c r="C11" s="8"/>
      <c r="D11" s="8"/>
      <c r="E11" s="8"/>
      <c r="F11" s="8"/>
      <c r="G11" s="8"/>
      <c r="H11" s="8"/>
      <c r="I11" s="4"/>
      <c r="J11" s="4"/>
      <c r="K11" s="4"/>
      <c r="L11" s="4"/>
      <c r="T11" s="130">
        <v>5.0000000000000001E-3</v>
      </c>
      <c r="U11" s="130"/>
    </row>
    <row r="12" spans="2:21" ht="18" customHeight="1" x14ac:dyDescent="0.25">
      <c r="B12" s="1"/>
      <c r="C12" s="4"/>
      <c r="D12" s="141" t="s">
        <v>0</v>
      </c>
      <c r="E12" s="142"/>
      <c r="F12" s="5"/>
      <c r="G12" s="5"/>
      <c r="H12" s="5"/>
      <c r="I12" s="5"/>
      <c r="J12" s="4"/>
      <c r="K12" s="4"/>
      <c r="L12" s="4"/>
      <c r="T12" s="130">
        <v>6.0000000000000001E-3</v>
      </c>
      <c r="U12" s="130"/>
    </row>
    <row r="13" spans="2:21" ht="18.75" thickBot="1" x14ac:dyDescent="0.3">
      <c r="B13" s="1"/>
      <c r="D13" s="141"/>
      <c r="E13" s="142"/>
      <c r="F13" s="8"/>
      <c r="G13" s="9" t="s">
        <v>3</v>
      </c>
      <c r="H13" s="9" t="s">
        <v>4</v>
      </c>
      <c r="I13" s="10" t="s">
        <v>27</v>
      </c>
      <c r="J13" s="4"/>
      <c r="K13" s="4"/>
      <c r="L13" s="4"/>
      <c r="T13" s="130">
        <v>7.0000000000000001E-3</v>
      </c>
      <c r="U13" s="130"/>
    </row>
    <row r="14" spans="2:21" ht="18" x14ac:dyDescent="0.25">
      <c r="B14" s="1"/>
      <c r="C14" s="1"/>
      <c r="D14" s="1"/>
      <c r="E14" s="142"/>
      <c r="F14" s="8"/>
      <c r="G14" s="13"/>
      <c r="H14" s="13"/>
      <c r="I14" s="13"/>
      <c r="J14" s="4"/>
      <c r="K14" s="157" t="s">
        <v>39</v>
      </c>
      <c r="L14" s="157" t="s">
        <v>40</v>
      </c>
      <c r="T14" s="130">
        <v>8.0000000000000002E-3</v>
      </c>
      <c r="U14" s="130"/>
    </row>
    <row r="15" spans="2:21" ht="21" customHeight="1" x14ac:dyDescent="0.25">
      <c r="B15" s="1"/>
      <c r="C15" s="93" t="s">
        <v>10</v>
      </c>
      <c r="D15" s="14" t="s">
        <v>12</v>
      </c>
      <c r="E15" s="97"/>
      <c r="F15" s="98"/>
      <c r="G15" s="111">
        <f>IF(H7="yes",H9,"n/a")</f>
        <v>1</v>
      </c>
      <c r="H15" s="111">
        <f>IF(H7="yes",H10,"")</f>
        <v>1</v>
      </c>
      <c r="I15" s="99">
        <f>IF(G15="n/a","n/a",IF(OR(G15=0,H15=0),"n/a",INDEX(C37:L67,G15,H15)))</f>
        <v>39941</v>
      </c>
      <c r="J15" s="155" t="s">
        <v>36</v>
      </c>
      <c r="K15" s="157"/>
      <c r="L15" s="157"/>
      <c r="M15" s="149" t="s">
        <v>1</v>
      </c>
      <c r="N15" s="149"/>
      <c r="T15" s="130">
        <v>8.9999999999999993E-3</v>
      </c>
      <c r="U15" s="130"/>
    </row>
    <row r="16" spans="2:21" ht="21" customHeight="1" thickBot="1" x14ac:dyDescent="0.3">
      <c r="B16" s="1"/>
      <c r="C16" s="98"/>
      <c r="D16" s="84"/>
      <c r="E16" s="103"/>
      <c r="F16" s="98"/>
      <c r="G16" s="106"/>
      <c r="H16" s="106"/>
      <c r="I16" s="104"/>
      <c r="J16" s="156"/>
      <c r="K16" s="158"/>
      <c r="L16" s="158"/>
      <c r="M16" s="10" t="s">
        <v>6</v>
      </c>
      <c r="N16" s="10" t="s">
        <v>7</v>
      </c>
      <c r="T16" s="130">
        <v>0.01</v>
      </c>
      <c r="U16" s="130"/>
    </row>
    <row r="17" spans="1:21" ht="21" customHeight="1" x14ac:dyDescent="0.25">
      <c r="B17" s="1"/>
      <c r="C17" s="110" t="s">
        <v>11</v>
      </c>
      <c r="D17" s="14" t="s">
        <v>30</v>
      </c>
      <c r="E17" s="154" t="s">
        <v>8</v>
      </c>
      <c r="F17" s="154"/>
      <c r="G17" s="94">
        <f>IF(G15="n/a",H9,IF(G15=31,31,G15+1))</f>
        <v>2</v>
      </c>
      <c r="H17" s="15">
        <f>IF(H7="no",H10,IF(H15=10,10,IF(E17="no",H15,H15+1)))</f>
        <v>1</v>
      </c>
      <c r="I17" s="109">
        <f>IF(OR(H9="",H10=""),"",INDEX(C78:L108,G17,H17))</f>
        <v>42781</v>
      </c>
      <c r="J17" s="135">
        <v>1.4999999999999999E-2</v>
      </c>
      <c r="K17" s="122">
        <f>J17</f>
        <v>1.4999999999999999E-2</v>
      </c>
      <c r="L17" s="123">
        <v>0.01</v>
      </c>
      <c r="M17" s="100">
        <f>IF(I15="n/a","n/a",I17-I15)</f>
        <v>2840</v>
      </c>
      <c r="N17" s="17">
        <f>IF(M17="n/a","n/a",M17/I15)</f>
        <v>7.1104879697553885E-2</v>
      </c>
      <c r="T17" s="130">
        <v>1.0999999999999999E-2</v>
      </c>
      <c r="U17" s="130"/>
    </row>
    <row r="18" spans="1:21" ht="21" customHeight="1" x14ac:dyDescent="0.25">
      <c r="B18" s="1"/>
      <c r="C18" s="95" t="s">
        <v>25</v>
      </c>
      <c r="D18" s="14" t="s">
        <v>31</v>
      </c>
      <c r="E18" s="154" t="s">
        <v>8</v>
      </c>
      <c r="F18" s="154"/>
      <c r="G18" s="94">
        <f>IF(G17=31,31,G17+1)</f>
        <v>3</v>
      </c>
      <c r="H18" s="15">
        <f>IF(H17=10,10,IF(E18="no", H17,H17+1))</f>
        <v>1</v>
      </c>
      <c r="I18" s="101">
        <f>IF(OR(H9="",H10=""),"",INDEX(C119:L149,G18,H18))</f>
        <v>45650</v>
      </c>
      <c r="J18" s="140">
        <v>8.0000000000000002E-3</v>
      </c>
      <c r="K18" s="123">
        <f>IF(J18+0.005&lt;0.01,0.01,IF(J18+0.005&gt;0.028,0.028,J18+0.005))</f>
        <v>1.3000000000000001E-2</v>
      </c>
      <c r="L18" s="123">
        <v>0.01</v>
      </c>
      <c r="M18" s="100">
        <f>IF(OR(H9="",H10=""),"",I18-I17)</f>
        <v>2869</v>
      </c>
      <c r="N18" s="17">
        <f>IF(M18="","",M18/I17)</f>
        <v>6.7062481007924085E-2</v>
      </c>
      <c r="T18" s="130">
        <v>1.2E-2</v>
      </c>
      <c r="U18" s="130"/>
    </row>
    <row r="19" spans="1:21" ht="21" customHeight="1" x14ac:dyDescent="0.25">
      <c r="B19" s="1"/>
      <c r="C19" s="96" t="s">
        <v>26</v>
      </c>
      <c r="D19" s="14" t="s">
        <v>32</v>
      </c>
      <c r="E19" s="154" t="s">
        <v>8</v>
      </c>
      <c r="F19" s="154"/>
      <c r="G19" s="94">
        <f>IF(G18=31,31,G18+1)</f>
        <v>4</v>
      </c>
      <c r="H19" s="15">
        <f>IF(H18=10,10,IF(E19="no", H18,H18+1))</f>
        <v>1</v>
      </c>
      <c r="I19" s="102">
        <f>IF(OR(H9="",H10=""),"",INDEX(C161:L191,G19,H19))</f>
        <v>48343</v>
      </c>
      <c r="J19" s="140">
        <v>7.0000000000000001E-3</v>
      </c>
      <c r="K19" s="123">
        <f>IF(J19+0.01&lt;0.01,0.01,IF(J19+0.01&gt;0.038,0.038,J19+0.01))</f>
        <v>1.7000000000000001E-2</v>
      </c>
      <c r="L19" s="123" t="s">
        <v>38</v>
      </c>
      <c r="M19" s="100">
        <f>IF(OR(H9="",H10=""),"",I19-I18)</f>
        <v>2693</v>
      </c>
      <c r="N19" s="17">
        <f>IF(M18="","",M19/I18)</f>
        <v>5.8992332968236583E-2</v>
      </c>
      <c r="T19" s="130">
        <v>1.2999999999999999E-2</v>
      </c>
      <c r="U19" s="130"/>
    </row>
    <row r="20" spans="1:21" ht="18" x14ac:dyDescent="0.25">
      <c r="B20" s="1"/>
      <c r="C20" s="83"/>
      <c r="D20" s="84"/>
      <c r="E20" s="84"/>
      <c r="F20" s="6"/>
      <c r="G20" s="85"/>
      <c r="H20" s="84"/>
      <c r="I20" s="86"/>
      <c r="J20" s="16"/>
      <c r="K20" s="17"/>
      <c r="L20" s="17"/>
      <c r="T20" s="130">
        <v>1.4E-2</v>
      </c>
      <c r="U20" s="130"/>
    </row>
    <row r="21" spans="1:21" ht="18" x14ac:dyDescent="0.25">
      <c r="B21" s="1"/>
      <c r="C21" s="83"/>
      <c r="D21" s="84"/>
      <c r="E21" s="84"/>
      <c r="F21" s="112"/>
      <c r="G21" s="85"/>
      <c r="H21" s="117"/>
      <c r="I21" s="116"/>
      <c r="K21" s="17"/>
      <c r="L21" s="17"/>
      <c r="T21" s="130">
        <v>1.4999999999999999E-2</v>
      </c>
      <c r="U21" s="130"/>
    </row>
    <row r="22" spans="1:21" ht="18" x14ac:dyDescent="0.25">
      <c r="B22" s="8"/>
      <c r="C22" s="4"/>
      <c r="D22" s="4"/>
      <c r="E22" s="4"/>
      <c r="F22" s="4"/>
      <c r="G22" s="4"/>
      <c r="H22" s="4"/>
      <c r="I22" s="118"/>
      <c r="J22" s="114"/>
      <c r="K22" s="4"/>
      <c r="L22" s="125"/>
      <c r="M22" s="126"/>
      <c r="T22" s="130">
        <v>1.6E-2</v>
      </c>
      <c r="U22" s="130"/>
    </row>
    <row r="23" spans="1:21" ht="18" x14ac:dyDescent="0.25">
      <c r="B23" s="8"/>
      <c r="C23" s="4"/>
      <c r="D23" s="4"/>
      <c r="E23" s="4"/>
      <c r="F23" s="4"/>
      <c r="G23" s="4"/>
      <c r="H23" s="105" t="s">
        <v>28</v>
      </c>
      <c r="I23" s="81">
        <f>SUM(I17:I19)</f>
        <v>136774</v>
      </c>
      <c r="K23" s="8"/>
      <c r="L23" s="125"/>
      <c r="M23" s="126"/>
      <c r="T23" s="130">
        <v>1.7000000000000001E-2</v>
      </c>
      <c r="U23" s="130"/>
    </row>
    <row r="24" spans="1:21" ht="18" x14ac:dyDescent="0.25">
      <c r="B24" s="8"/>
      <c r="C24" s="4"/>
      <c r="D24" s="4"/>
      <c r="E24" s="4"/>
      <c r="F24" s="4"/>
      <c r="G24" s="4"/>
      <c r="H24" s="105" t="s">
        <v>29</v>
      </c>
      <c r="I24" s="82">
        <f>IF(M17="n/a",2*M18+M19,3*M17+2*M18+M19)</f>
        <v>16951</v>
      </c>
      <c r="J24" s="4"/>
      <c r="K24" s="4"/>
      <c r="L24" s="125"/>
      <c r="M24" s="126"/>
      <c r="T24" s="130">
        <v>1.7999999999999999E-2</v>
      </c>
      <c r="U24" s="130"/>
    </row>
    <row r="25" spans="1:21" x14ac:dyDescent="0.2">
      <c r="B25" s="8"/>
      <c r="C25" s="4"/>
      <c r="D25" s="4"/>
      <c r="E25" s="4"/>
      <c r="F25" s="4"/>
      <c r="G25" s="4"/>
      <c r="H25" s="4"/>
      <c r="I25" s="113"/>
      <c r="J25" s="4"/>
      <c r="K25" s="4"/>
      <c r="L25" s="2"/>
      <c r="T25" s="130">
        <v>1.9E-2</v>
      </c>
      <c r="U25" s="130"/>
    </row>
    <row r="26" spans="1:21" ht="12" customHeight="1" x14ac:dyDescent="0.2">
      <c r="B26" s="1"/>
      <c r="C26" s="2"/>
      <c r="D26" s="2"/>
      <c r="E26" s="2"/>
      <c r="F26" s="2"/>
      <c r="G26" s="2"/>
      <c r="H26" s="2"/>
      <c r="I26" s="2"/>
      <c r="J26" s="2"/>
      <c r="K26" s="2"/>
      <c r="L26" s="2"/>
      <c r="M26" s="87"/>
      <c r="T26" s="130">
        <v>0.02</v>
      </c>
      <c r="U26" s="130"/>
    </row>
    <row r="27" spans="1:21" ht="12" customHeight="1" x14ac:dyDescent="0.2">
      <c r="B27" s="1"/>
      <c r="C27" s="2"/>
      <c r="D27" s="2"/>
      <c r="E27" s="2"/>
      <c r="F27" s="2"/>
      <c r="G27" s="2"/>
      <c r="H27" s="2"/>
      <c r="I27" s="2"/>
      <c r="J27" s="2"/>
      <c r="K27" s="2"/>
      <c r="L27" s="2"/>
      <c r="M27" s="87"/>
      <c r="T27" s="130">
        <v>2.1000000000000001E-2</v>
      </c>
      <c r="U27" s="130"/>
    </row>
    <row r="28" spans="1:21" ht="30" x14ac:dyDescent="0.3">
      <c r="B28" s="150" t="s">
        <v>12</v>
      </c>
      <c r="C28" s="150"/>
      <c r="D28" s="150"/>
      <c r="E28" s="150"/>
      <c r="F28" s="150"/>
      <c r="G28" s="150"/>
      <c r="H28" s="150"/>
      <c r="I28" s="150"/>
      <c r="J28" s="150"/>
      <c r="K28" s="150"/>
      <c r="L28" s="115"/>
      <c r="M28" s="88"/>
      <c r="T28" s="130">
        <v>2.1999999999999999E-2</v>
      </c>
      <c r="U28" s="130"/>
    </row>
    <row r="29" spans="1:21" s="1" customFormat="1" ht="15" customHeight="1" x14ac:dyDescent="0.3">
      <c r="A29" s="8"/>
      <c r="B29" s="18"/>
      <c r="C29" s="18"/>
      <c r="D29" s="18"/>
      <c r="E29" s="18"/>
      <c r="F29" s="18"/>
      <c r="G29" s="18"/>
      <c r="H29" s="18"/>
      <c r="I29" s="18"/>
      <c r="J29" s="18"/>
      <c r="K29" s="18"/>
      <c r="L29" s="18"/>
      <c r="M29" s="88"/>
      <c r="N29" s="8"/>
      <c r="O29" s="8"/>
      <c r="P29" s="8"/>
      <c r="Q29" s="8"/>
      <c r="R29" s="8"/>
      <c r="S29" s="8"/>
      <c r="T29" s="130">
        <v>2.3E-2</v>
      </c>
      <c r="U29" s="130"/>
    </row>
    <row r="30" spans="1:21" ht="20.25" x14ac:dyDescent="0.3">
      <c r="B30" s="20"/>
      <c r="C30" s="20"/>
      <c r="D30" s="21"/>
      <c r="E30" s="22" t="s">
        <v>3</v>
      </c>
      <c r="F30" s="22" t="s">
        <v>4</v>
      </c>
      <c r="G30" s="151" t="s">
        <v>5</v>
      </c>
      <c r="H30" s="151"/>
      <c r="I30" s="152"/>
      <c r="J30" s="153"/>
      <c r="K30" s="107"/>
      <c r="L30" s="107"/>
      <c r="M30" s="89"/>
      <c r="T30" s="130">
        <v>2.4E-2</v>
      </c>
      <c r="U30" s="130"/>
    </row>
    <row r="31" spans="1:21" ht="20.25" x14ac:dyDescent="0.3">
      <c r="B31" s="20"/>
      <c r="C31" s="20"/>
      <c r="D31" s="23" t="s">
        <v>12</v>
      </c>
      <c r="E31" s="24">
        <f>G15</f>
        <v>1</v>
      </c>
      <c r="F31" s="24">
        <f>H15</f>
        <v>1</v>
      </c>
      <c r="G31" s="166">
        <f>I15</f>
        <v>39941</v>
      </c>
      <c r="H31" s="166"/>
      <c r="I31" s="159"/>
      <c r="J31" s="159"/>
      <c r="K31" s="25"/>
      <c r="L31" s="25"/>
      <c r="M31" s="90"/>
      <c r="T31" s="130">
        <v>2.5000000000000001E-2</v>
      </c>
      <c r="U31" s="130"/>
    </row>
    <row r="32" spans="1:21" x14ac:dyDescent="0.2">
      <c r="B32" s="1"/>
      <c r="C32" s="2"/>
      <c r="D32" s="2"/>
      <c r="E32" s="2"/>
      <c r="F32" s="2"/>
      <c r="G32" s="2"/>
      <c r="H32" s="2"/>
      <c r="I32" s="2"/>
      <c r="J32" s="2"/>
      <c r="K32" s="2"/>
      <c r="L32" s="2"/>
      <c r="T32" s="130">
        <v>2.5999999999999999E-2</v>
      </c>
      <c r="U32" s="130"/>
    </row>
    <row r="33" spans="2:23" ht="15.75" x14ac:dyDescent="0.2">
      <c r="B33" s="26" t="s">
        <v>13</v>
      </c>
      <c r="C33" s="27"/>
      <c r="D33" s="28"/>
      <c r="E33" s="28"/>
      <c r="F33" s="28"/>
      <c r="G33" s="28"/>
      <c r="H33" s="28"/>
      <c r="I33" s="29">
        <v>1.103753</v>
      </c>
      <c r="J33" s="30" t="s">
        <v>14</v>
      </c>
      <c r="K33" s="28"/>
      <c r="L33" s="28"/>
      <c r="T33" s="130">
        <v>2.7E-2</v>
      </c>
      <c r="U33" s="130"/>
    </row>
    <row r="34" spans="2:23" x14ac:dyDescent="0.2">
      <c r="B34" s="31"/>
      <c r="C34" s="32">
        <v>1</v>
      </c>
      <c r="D34" s="32">
        <v>2</v>
      </c>
      <c r="E34" s="32">
        <v>3</v>
      </c>
      <c r="F34" s="32">
        <v>4</v>
      </c>
      <c r="G34" s="32">
        <v>5</v>
      </c>
      <c r="H34" s="32">
        <v>6</v>
      </c>
      <c r="I34" s="32">
        <v>7</v>
      </c>
      <c r="J34" s="32">
        <v>8</v>
      </c>
      <c r="K34" s="32">
        <v>9</v>
      </c>
      <c r="L34" s="33">
        <v>10</v>
      </c>
      <c r="T34" s="130">
        <v>2.8000000000000001E-2</v>
      </c>
      <c r="U34" s="130"/>
    </row>
    <row r="35" spans="2:23" ht="15.75" thickBot="1" x14ac:dyDescent="0.25">
      <c r="B35" s="34" t="s">
        <v>3</v>
      </c>
      <c r="C35" s="35" t="s">
        <v>15</v>
      </c>
      <c r="D35" s="35" t="s">
        <v>16</v>
      </c>
      <c r="E35" s="35" t="s">
        <v>17</v>
      </c>
      <c r="F35" s="35" t="s">
        <v>18</v>
      </c>
      <c r="G35" s="35" t="s">
        <v>19</v>
      </c>
      <c r="H35" s="35" t="s">
        <v>20</v>
      </c>
      <c r="I35" s="35" t="s">
        <v>21</v>
      </c>
      <c r="J35" s="35" t="s">
        <v>22</v>
      </c>
      <c r="K35" s="35" t="s">
        <v>23</v>
      </c>
      <c r="L35" s="36" t="s">
        <v>24</v>
      </c>
      <c r="T35" s="130">
        <v>2.9000000000000001E-2</v>
      </c>
      <c r="U35" s="130"/>
    </row>
    <row r="36" spans="2:23" ht="15.75" x14ac:dyDescent="0.25">
      <c r="B36" s="31">
        <v>0</v>
      </c>
      <c r="C36" s="37"/>
      <c r="D36" s="37"/>
      <c r="E36" s="37"/>
      <c r="F36" s="37"/>
      <c r="G36" s="37"/>
      <c r="H36" s="37"/>
      <c r="I36" s="37"/>
      <c r="J36" s="37"/>
      <c r="K36" s="37"/>
      <c r="L36" s="38"/>
      <c r="T36" s="130">
        <v>0.03</v>
      </c>
      <c r="U36" s="130"/>
      <c r="V36" s="6" t="s">
        <v>2</v>
      </c>
      <c r="W36" s="6"/>
    </row>
    <row r="37" spans="2:23" ht="18" x14ac:dyDescent="0.25">
      <c r="B37" s="39">
        <v>1</v>
      </c>
      <c r="C37" s="40">
        <v>39941</v>
      </c>
      <c r="D37" s="40">
        <v>41738</v>
      </c>
      <c r="E37" s="40">
        <v>43536</v>
      </c>
      <c r="F37" s="40">
        <v>45333</v>
      </c>
      <c r="G37" s="40">
        <v>47130</v>
      </c>
      <c r="H37" s="40">
        <v>48928</v>
      </c>
      <c r="I37" s="40">
        <v>50725</v>
      </c>
      <c r="J37" s="40">
        <v>52522</v>
      </c>
      <c r="K37" s="40">
        <v>54320</v>
      </c>
      <c r="L37" s="41">
        <v>56117</v>
      </c>
      <c r="T37" s="130">
        <v>3.1E-2</v>
      </c>
      <c r="U37" s="130"/>
      <c r="V37" s="11" t="s">
        <v>8</v>
      </c>
      <c r="W37" s="12"/>
    </row>
    <row r="38" spans="2:23" ht="18" x14ac:dyDescent="0.25">
      <c r="B38" s="39">
        <v>2</v>
      </c>
      <c r="C38" s="40">
        <v>41738</v>
      </c>
      <c r="D38" s="40">
        <v>43536</v>
      </c>
      <c r="E38" s="40">
        <v>45333</v>
      </c>
      <c r="F38" s="40">
        <v>47130</v>
      </c>
      <c r="G38" s="40">
        <v>48928</v>
      </c>
      <c r="H38" s="40">
        <v>50725</v>
      </c>
      <c r="I38" s="40">
        <v>52522</v>
      </c>
      <c r="J38" s="40">
        <v>54320</v>
      </c>
      <c r="K38" s="40">
        <v>56117</v>
      </c>
      <c r="L38" s="41">
        <v>57914</v>
      </c>
      <c r="N38" s="91"/>
      <c r="O38" s="91"/>
      <c r="P38" s="91"/>
      <c r="Q38" s="91"/>
      <c r="R38" s="91"/>
      <c r="S38" s="91"/>
      <c r="T38" s="130">
        <v>3.2000000000000001E-2</v>
      </c>
      <c r="U38" s="130"/>
      <c r="V38" s="11" t="s">
        <v>9</v>
      </c>
      <c r="W38" s="12"/>
    </row>
    <row r="39" spans="2:23" ht="18" x14ac:dyDescent="0.25">
      <c r="B39" s="39">
        <v>3</v>
      </c>
      <c r="C39" s="40">
        <v>43536</v>
      </c>
      <c r="D39" s="40">
        <v>45333</v>
      </c>
      <c r="E39" s="40">
        <v>47130</v>
      </c>
      <c r="F39" s="40">
        <v>48928</v>
      </c>
      <c r="G39" s="40">
        <v>50725</v>
      </c>
      <c r="H39" s="40">
        <v>52522</v>
      </c>
      <c r="I39" s="40">
        <v>54320</v>
      </c>
      <c r="J39" s="40">
        <v>56117</v>
      </c>
      <c r="K39" s="40">
        <v>57914</v>
      </c>
      <c r="L39" s="41">
        <v>59712</v>
      </c>
      <c r="N39" s="91"/>
      <c r="O39" s="91"/>
      <c r="P39" s="91"/>
      <c r="Q39" s="91"/>
      <c r="R39" s="91"/>
      <c r="S39" s="91"/>
      <c r="T39" s="130">
        <v>3.3000000000000002E-2</v>
      </c>
      <c r="U39" s="130"/>
      <c r="W39" s="12"/>
    </row>
    <row r="40" spans="2:23" ht="18" x14ac:dyDescent="0.25">
      <c r="B40" s="39">
        <v>4</v>
      </c>
      <c r="C40" s="40">
        <v>45333</v>
      </c>
      <c r="D40" s="40">
        <v>47130</v>
      </c>
      <c r="E40" s="40">
        <v>48928</v>
      </c>
      <c r="F40" s="40">
        <v>50725</v>
      </c>
      <c r="G40" s="40">
        <v>52522</v>
      </c>
      <c r="H40" s="40">
        <v>54320</v>
      </c>
      <c r="I40" s="40">
        <v>56117</v>
      </c>
      <c r="J40" s="40">
        <v>57914</v>
      </c>
      <c r="K40" s="40">
        <v>59712</v>
      </c>
      <c r="L40" s="41">
        <v>61509</v>
      </c>
      <c r="N40" s="91"/>
      <c r="O40" s="91"/>
      <c r="P40" s="91"/>
      <c r="Q40" s="91"/>
      <c r="R40" s="91"/>
      <c r="S40" s="91"/>
      <c r="T40" s="130">
        <v>3.4000000000000002E-2</v>
      </c>
      <c r="U40" s="130"/>
      <c r="W40" s="12"/>
    </row>
    <row r="41" spans="2:23" ht="18" x14ac:dyDescent="0.25">
      <c r="B41" s="39">
        <v>5</v>
      </c>
      <c r="C41" s="40">
        <v>47130</v>
      </c>
      <c r="D41" s="40">
        <v>48928</v>
      </c>
      <c r="E41" s="40">
        <v>50725</v>
      </c>
      <c r="F41" s="40">
        <v>52522</v>
      </c>
      <c r="G41" s="40">
        <v>54320</v>
      </c>
      <c r="H41" s="40">
        <v>56117</v>
      </c>
      <c r="I41" s="40">
        <v>57914</v>
      </c>
      <c r="J41" s="40">
        <v>59712</v>
      </c>
      <c r="K41" s="40">
        <v>61509</v>
      </c>
      <c r="L41" s="41">
        <v>63306</v>
      </c>
      <c r="N41" s="91"/>
      <c r="O41" s="91"/>
      <c r="P41" s="91"/>
      <c r="Q41" s="91"/>
      <c r="R41" s="91"/>
      <c r="S41" s="91"/>
      <c r="T41" s="130">
        <v>3.5000000000000003E-2</v>
      </c>
      <c r="U41" s="130"/>
      <c r="W41" s="12"/>
    </row>
    <row r="42" spans="2:23" ht="18" x14ac:dyDescent="0.25">
      <c r="B42" s="39">
        <v>6</v>
      </c>
      <c r="C42" s="40">
        <v>48928</v>
      </c>
      <c r="D42" s="40">
        <v>50725</v>
      </c>
      <c r="E42" s="40">
        <v>52522</v>
      </c>
      <c r="F42" s="40">
        <v>54320</v>
      </c>
      <c r="G42" s="40">
        <v>56117</v>
      </c>
      <c r="H42" s="40">
        <v>57914</v>
      </c>
      <c r="I42" s="40">
        <v>59712</v>
      </c>
      <c r="J42" s="40">
        <v>61509</v>
      </c>
      <c r="K42" s="40">
        <v>63306</v>
      </c>
      <c r="L42" s="41">
        <v>65104</v>
      </c>
      <c r="N42" s="91"/>
      <c r="O42" s="91"/>
      <c r="P42" s="91"/>
      <c r="Q42" s="91"/>
      <c r="R42" s="91"/>
      <c r="S42" s="91"/>
      <c r="T42" s="130">
        <v>3.5999999999999997E-2</v>
      </c>
      <c r="U42" s="130"/>
      <c r="W42" s="12"/>
    </row>
    <row r="43" spans="2:23" ht="18" x14ac:dyDescent="0.25">
      <c r="B43" s="39">
        <v>7</v>
      </c>
      <c r="C43" s="40">
        <v>50725</v>
      </c>
      <c r="D43" s="40">
        <v>52522</v>
      </c>
      <c r="E43" s="40">
        <v>54320</v>
      </c>
      <c r="F43" s="40">
        <v>56117</v>
      </c>
      <c r="G43" s="40">
        <v>57914</v>
      </c>
      <c r="H43" s="40">
        <v>59712</v>
      </c>
      <c r="I43" s="40">
        <v>61509</v>
      </c>
      <c r="J43" s="40">
        <v>63306</v>
      </c>
      <c r="K43" s="40">
        <v>65104</v>
      </c>
      <c r="L43" s="41">
        <v>66901</v>
      </c>
      <c r="N43" s="91"/>
      <c r="O43" s="91"/>
      <c r="P43" s="91"/>
      <c r="Q43" s="91"/>
      <c r="R43" s="91"/>
      <c r="S43" s="91"/>
      <c r="T43" s="130">
        <v>3.6999999999999998E-2</v>
      </c>
      <c r="U43" s="130"/>
      <c r="W43" s="12"/>
    </row>
    <row r="44" spans="2:23" ht="18" x14ac:dyDescent="0.25">
      <c r="B44" s="39">
        <v>8</v>
      </c>
      <c r="C44" s="40">
        <v>52522</v>
      </c>
      <c r="D44" s="40">
        <v>54320</v>
      </c>
      <c r="E44" s="40">
        <v>56117</v>
      </c>
      <c r="F44" s="40">
        <v>57914</v>
      </c>
      <c r="G44" s="40">
        <v>59712</v>
      </c>
      <c r="H44" s="40">
        <v>61509</v>
      </c>
      <c r="I44" s="40">
        <v>63306</v>
      </c>
      <c r="J44" s="40">
        <v>65104</v>
      </c>
      <c r="K44" s="40">
        <v>66901</v>
      </c>
      <c r="L44" s="41">
        <v>68699</v>
      </c>
      <c r="N44" s="91"/>
      <c r="O44" s="91"/>
      <c r="P44" s="91"/>
      <c r="Q44" s="91"/>
      <c r="R44" s="91"/>
      <c r="S44" s="91"/>
      <c r="T44" s="130">
        <v>3.7999999999999999E-2</v>
      </c>
      <c r="U44" s="130"/>
      <c r="W44" s="12"/>
    </row>
    <row r="45" spans="2:23" ht="18" x14ac:dyDescent="0.25">
      <c r="B45" s="39">
        <v>9</v>
      </c>
      <c r="C45" s="40">
        <v>54320</v>
      </c>
      <c r="D45" s="40">
        <v>56117</v>
      </c>
      <c r="E45" s="40">
        <v>57914</v>
      </c>
      <c r="F45" s="40">
        <v>59712</v>
      </c>
      <c r="G45" s="40">
        <v>61509</v>
      </c>
      <c r="H45" s="40">
        <v>63306</v>
      </c>
      <c r="I45" s="40">
        <v>65104</v>
      </c>
      <c r="J45" s="40">
        <v>66901</v>
      </c>
      <c r="K45" s="40">
        <v>68699</v>
      </c>
      <c r="L45" s="41">
        <v>70496</v>
      </c>
      <c r="N45" s="91"/>
      <c r="O45" s="91"/>
      <c r="P45" s="91"/>
      <c r="Q45" s="91"/>
      <c r="R45" s="91"/>
      <c r="S45" s="91"/>
      <c r="T45" s="130">
        <v>3.9E-2</v>
      </c>
      <c r="U45" s="130"/>
      <c r="W45" s="12"/>
    </row>
    <row r="46" spans="2:23" ht="18" x14ac:dyDescent="0.25">
      <c r="B46" s="39">
        <v>10</v>
      </c>
      <c r="C46" s="40">
        <v>56117</v>
      </c>
      <c r="D46" s="40">
        <v>57914</v>
      </c>
      <c r="E46" s="40">
        <v>59712</v>
      </c>
      <c r="F46" s="40">
        <v>61509</v>
      </c>
      <c r="G46" s="40">
        <v>63306</v>
      </c>
      <c r="H46" s="40">
        <v>65104</v>
      </c>
      <c r="I46" s="40">
        <v>66901</v>
      </c>
      <c r="J46" s="40">
        <v>68699</v>
      </c>
      <c r="K46" s="40">
        <v>70496</v>
      </c>
      <c r="L46" s="41">
        <v>72293</v>
      </c>
      <c r="N46" s="91"/>
      <c r="O46" s="91"/>
      <c r="P46" s="91"/>
      <c r="Q46" s="91"/>
      <c r="R46" s="91"/>
      <c r="S46" s="91"/>
      <c r="T46" s="130">
        <v>0.04</v>
      </c>
      <c r="U46" s="130"/>
      <c r="W46" s="12"/>
    </row>
    <row r="47" spans="2:23" ht="18" x14ac:dyDescent="0.25">
      <c r="B47" s="39">
        <v>11</v>
      </c>
      <c r="C47" s="40">
        <v>57914</v>
      </c>
      <c r="D47" s="40">
        <v>59712</v>
      </c>
      <c r="E47" s="40">
        <v>61509</v>
      </c>
      <c r="F47" s="40">
        <v>63306</v>
      </c>
      <c r="G47" s="40">
        <v>65104</v>
      </c>
      <c r="H47" s="40">
        <v>66901</v>
      </c>
      <c r="I47" s="40">
        <v>68699</v>
      </c>
      <c r="J47" s="40">
        <v>70496</v>
      </c>
      <c r="K47" s="40">
        <v>72293</v>
      </c>
      <c r="L47" s="41">
        <v>74091</v>
      </c>
      <c r="N47" s="91"/>
      <c r="O47" s="91"/>
      <c r="P47" s="91"/>
      <c r="Q47" s="91"/>
      <c r="R47" s="91"/>
      <c r="S47" s="91"/>
      <c r="T47" s="130">
        <v>4.1000000000000002E-2</v>
      </c>
      <c r="U47" s="130"/>
      <c r="W47" s="12"/>
    </row>
    <row r="48" spans="2:23" ht="18" x14ac:dyDescent="0.25">
      <c r="B48" s="39">
        <v>12</v>
      </c>
      <c r="C48" s="40">
        <v>59712</v>
      </c>
      <c r="D48" s="40">
        <v>61509</v>
      </c>
      <c r="E48" s="40">
        <v>63306</v>
      </c>
      <c r="F48" s="40">
        <v>65104</v>
      </c>
      <c r="G48" s="40">
        <v>66901</v>
      </c>
      <c r="H48" s="40">
        <v>68699</v>
      </c>
      <c r="I48" s="40">
        <v>70496</v>
      </c>
      <c r="J48" s="40">
        <v>72293</v>
      </c>
      <c r="K48" s="40">
        <v>74091</v>
      </c>
      <c r="L48" s="41">
        <v>75888</v>
      </c>
      <c r="N48" s="91"/>
      <c r="O48" s="91"/>
      <c r="P48" s="91"/>
      <c r="Q48" s="91"/>
      <c r="R48" s="91"/>
      <c r="S48" s="91"/>
      <c r="T48" s="130">
        <v>4.2000000000000003E-2</v>
      </c>
      <c r="U48" s="130"/>
      <c r="W48" s="12"/>
    </row>
    <row r="49" spans="1:23" s="1" customFormat="1" ht="18" x14ac:dyDescent="0.25">
      <c r="A49" s="8"/>
      <c r="B49" s="39">
        <v>13</v>
      </c>
      <c r="C49" s="40">
        <v>61509</v>
      </c>
      <c r="D49" s="40">
        <v>63306</v>
      </c>
      <c r="E49" s="40">
        <v>65104</v>
      </c>
      <c r="F49" s="40">
        <v>66901</v>
      </c>
      <c r="G49" s="40">
        <v>68699</v>
      </c>
      <c r="H49" s="40">
        <v>70496</v>
      </c>
      <c r="I49" s="40">
        <v>72293</v>
      </c>
      <c r="J49" s="40">
        <v>74091</v>
      </c>
      <c r="K49" s="40">
        <v>75888</v>
      </c>
      <c r="L49" s="41">
        <v>77685</v>
      </c>
      <c r="M49" s="8"/>
      <c r="N49" s="91"/>
      <c r="O49" s="91"/>
      <c r="P49" s="91"/>
      <c r="Q49" s="91"/>
      <c r="R49" s="91"/>
      <c r="S49" s="91"/>
      <c r="T49" s="130">
        <v>4.2999999999999997E-2</v>
      </c>
      <c r="U49" s="130"/>
      <c r="V49" s="3"/>
      <c r="W49" s="12"/>
    </row>
    <row r="50" spans="1:23" s="1" customFormat="1" ht="18" x14ac:dyDescent="0.25">
      <c r="A50" s="8"/>
      <c r="B50" s="39">
        <v>14</v>
      </c>
      <c r="C50" s="40">
        <v>61509</v>
      </c>
      <c r="D50" s="40">
        <v>65104</v>
      </c>
      <c r="E50" s="40">
        <v>66901</v>
      </c>
      <c r="F50" s="40">
        <v>68699</v>
      </c>
      <c r="G50" s="40">
        <v>70496</v>
      </c>
      <c r="H50" s="40">
        <v>72293</v>
      </c>
      <c r="I50" s="40">
        <v>74091</v>
      </c>
      <c r="J50" s="40">
        <v>75888</v>
      </c>
      <c r="K50" s="40">
        <v>77685</v>
      </c>
      <c r="L50" s="41">
        <v>79483</v>
      </c>
      <c r="M50" s="8"/>
      <c r="N50" s="91"/>
      <c r="O50" s="91"/>
      <c r="P50" s="91"/>
      <c r="Q50" s="91"/>
      <c r="R50" s="91"/>
      <c r="S50" s="91"/>
      <c r="T50" s="130">
        <v>4.3999999999999997E-2</v>
      </c>
      <c r="U50" s="130"/>
      <c r="V50" s="3"/>
      <c r="W50" s="12"/>
    </row>
    <row r="51" spans="1:23" s="1" customFormat="1" ht="18" x14ac:dyDescent="0.25">
      <c r="A51" s="8"/>
      <c r="B51" s="42">
        <v>15</v>
      </c>
      <c r="C51" s="40">
        <v>61509</v>
      </c>
      <c r="D51" s="40">
        <v>65104</v>
      </c>
      <c r="E51" s="40">
        <v>66901</v>
      </c>
      <c r="F51" s="40">
        <v>70496</v>
      </c>
      <c r="G51" s="40">
        <v>72293</v>
      </c>
      <c r="H51" s="40">
        <v>74091</v>
      </c>
      <c r="I51" s="40">
        <v>75888</v>
      </c>
      <c r="J51" s="40">
        <v>77685</v>
      </c>
      <c r="K51" s="40">
        <v>79483</v>
      </c>
      <c r="L51" s="41">
        <v>81280</v>
      </c>
      <c r="M51" s="8"/>
      <c r="N51" s="91"/>
      <c r="O51" s="91"/>
      <c r="P51" s="91"/>
      <c r="Q51" s="91"/>
      <c r="R51" s="91"/>
      <c r="S51" s="91"/>
      <c r="T51" s="130">
        <v>4.4999999999999998E-2</v>
      </c>
      <c r="U51" s="130"/>
      <c r="V51" s="3"/>
      <c r="W51" s="12"/>
    </row>
    <row r="52" spans="1:23" s="1" customFormat="1" ht="18" x14ac:dyDescent="0.25">
      <c r="A52" s="8"/>
      <c r="B52" s="39">
        <v>16</v>
      </c>
      <c r="C52" s="40">
        <v>61509</v>
      </c>
      <c r="D52" s="40">
        <v>65104</v>
      </c>
      <c r="E52" s="40">
        <v>66901</v>
      </c>
      <c r="F52" s="40">
        <v>70496</v>
      </c>
      <c r="G52" s="40">
        <v>74091</v>
      </c>
      <c r="H52" s="40">
        <v>75888</v>
      </c>
      <c r="I52" s="40">
        <v>77685</v>
      </c>
      <c r="J52" s="40">
        <v>79483</v>
      </c>
      <c r="K52" s="40">
        <v>81280</v>
      </c>
      <c r="L52" s="41">
        <v>83077</v>
      </c>
      <c r="M52" s="8"/>
      <c r="N52" s="91"/>
      <c r="O52" s="91"/>
      <c r="P52" s="91"/>
      <c r="Q52" s="91"/>
      <c r="R52" s="91"/>
      <c r="S52" s="91"/>
      <c r="T52" s="130">
        <v>4.5999999999999999E-2</v>
      </c>
      <c r="U52" s="130"/>
      <c r="V52" s="3"/>
      <c r="W52" s="12"/>
    </row>
    <row r="53" spans="1:23" s="1" customFormat="1" ht="18" x14ac:dyDescent="0.25">
      <c r="A53" s="8"/>
      <c r="B53" s="39">
        <v>17</v>
      </c>
      <c r="C53" s="40">
        <v>61509</v>
      </c>
      <c r="D53" s="40">
        <v>65104</v>
      </c>
      <c r="E53" s="40">
        <v>66901</v>
      </c>
      <c r="F53" s="40">
        <v>70496</v>
      </c>
      <c r="G53" s="40">
        <v>74091</v>
      </c>
      <c r="H53" s="40">
        <v>77685</v>
      </c>
      <c r="I53" s="40">
        <v>79483</v>
      </c>
      <c r="J53" s="40">
        <v>81280</v>
      </c>
      <c r="K53" s="40">
        <v>83077</v>
      </c>
      <c r="L53" s="41">
        <v>84875</v>
      </c>
      <c r="M53" s="8"/>
      <c r="N53" s="91"/>
      <c r="O53" s="91"/>
      <c r="P53" s="91"/>
      <c r="Q53" s="91"/>
      <c r="R53" s="91"/>
      <c r="S53" s="91"/>
      <c r="T53" s="130">
        <v>4.7E-2</v>
      </c>
      <c r="U53" s="130"/>
      <c r="W53" s="12"/>
    </row>
    <row r="54" spans="1:23" s="1" customFormat="1" ht="18" x14ac:dyDescent="0.25">
      <c r="A54" s="8"/>
      <c r="B54" s="42">
        <v>18</v>
      </c>
      <c r="C54" s="40">
        <v>62123</v>
      </c>
      <c r="D54" s="40">
        <v>65755</v>
      </c>
      <c r="E54" s="40">
        <v>67569</v>
      </c>
      <c r="F54" s="40">
        <v>71202</v>
      </c>
      <c r="G54" s="40">
        <v>74832</v>
      </c>
      <c r="H54" s="40">
        <v>78464</v>
      </c>
      <c r="I54" s="40">
        <v>80277</v>
      </c>
      <c r="J54" s="40">
        <v>82092</v>
      </c>
      <c r="K54" s="40">
        <v>83908</v>
      </c>
      <c r="L54" s="41">
        <v>85724</v>
      </c>
      <c r="M54" s="8"/>
      <c r="N54" s="91"/>
      <c r="O54" s="91"/>
      <c r="P54" s="91"/>
      <c r="Q54" s="91"/>
      <c r="R54" s="91"/>
      <c r="S54" s="91"/>
      <c r="T54" s="130">
        <v>4.8000000000000001E-2</v>
      </c>
      <c r="U54" s="130"/>
      <c r="V54" s="3"/>
      <c r="W54" s="12"/>
    </row>
    <row r="55" spans="1:23" s="1" customFormat="1" ht="18" x14ac:dyDescent="0.25">
      <c r="A55" s="8"/>
      <c r="B55" s="39">
        <v>19</v>
      </c>
      <c r="C55" s="40">
        <v>62745</v>
      </c>
      <c r="D55" s="40">
        <v>66414</v>
      </c>
      <c r="E55" s="40">
        <v>68246</v>
      </c>
      <c r="F55" s="40">
        <v>71916</v>
      </c>
      <c r="G55" s="40">
        <v>75578</v>
      </c>
      <c r="H55" s="40">
        <v>79248</v>
      </c>
      <c r="I55" s="40">
        <v>81082</v>
      </c>
      <c r="J55" s="40">
        <v>82913</v>
      </c>
      <c r="K55" s="40">
        <v>84747</v>
      </c>
      <c r="L55" s="41">
        <v>86581</v>
      </c>
      <c r="M55" s="8"/>
      <c r="N55" s="91"/>
      <c r="O55" s="91"/>
      <c r="P55" s="91"/>
      <c r="Q55" s="91"/>
      <c r="R55" s="91"/>
      <c r="S55" s="91"/>
      <c r="T55" s="130">
        <v>4.9000000000000002E-2</v>
      </c>
      <c r="U55" s="130"/>
      <c r="V55" s="3"/>
      <c r="W55" s="12"/>
    </row>
    <row r="56" spans="1:23" s="1" customFormat="1" ht="18" x14ac:dyDescent="0.25">
      <c r="A56" s="8"/>
      <c r="B56" s="39">
        <v>20</v>
      </c>
      <c r="C56" s="40">
        <v>63373</v>
      </c>
      <c r="D56" s="40">
        <v>67078</v>
      </c>
      <c r="E56" s="40">
        <v>68927</v>
      </c>
      <c r="F56" s="40">
        <v>72632</v>
      </c>
      <c r="G56" s="40">
        <v>76335</v>
      </c>
      <c r="H56" s="40">
        <v>80041</v>
      </c>
      <c r="I56" s="40">
        <v>81892</v>
      </c>
      <c r="J56" s="40">
        <v>83743</v>
      </c>
      <c r="K56" s="40">
        <v>85595</v>
      </c>
      <c r="L56" s="41">
        <v>87448</v>
      </c>
      <c r="M56" s="8"/>
      <c r="N56" s="8"/>
      <c r="O56" s="8"/>
      <c r="P56" s="8"/>
      <c r="Q56" s="8"/>
      <c r="R56" s="8"/>
      <c r="S56" s="8"/>
      <c r="T56" s="130">
        <v>0.05</v>
      </c>
      <c r="U56" s="130"/>
      <c r="V56" s="3"/>
      <c r="W56" s="12"/>
    </row>
    <row r="57" spans="1:23" s="1" customFormat="1" ht="18" x14ac:dyDescent="0.25">
      <c r="A57" s="8"/>
      <c r="B57" s="39">
        <v>21</v>
      </c>
      <c r="C57" s="40">
        <v>64004</v>
      </c>
      <c r="D57" s="40">
        <v>67750</v>
      </c>
      <c r="E57" s="40">
        <v>69616</v>
      </c>
      <c r="F57" s="40">
        <v>73361</v>
      </c>
      <c r="G57" s="40">
        <v>77099</v>
      </c>
      <c r="H57" s="40">
        <v>80842</v>
      </c>
      <c r="I57" s="40">
        <v>82710</v>
      </c>
      <c r="J57" s="40">
        <v>84580</v>
      </c>
      <c r="K57" s="40">
        <v>86451</v>
      </c>
      <c r="L57" s="41">
        <v>88321</v>
      </c>
      <c r="M57" s="8"/>
      <c r="N57" s="8"/>
      <c r="O57" s="8"/>
      <c r="P57" s="8"/>
      <c r="Q57" s="8"/>
      <c r="R57" s="8"/>
      <c r="S57" s="8"/>
      <c r="T57" s="3"/>
      <c r="V57" s="3"/>
      <c r="W57" s="12"/>
    </row>
    <row r="58" spans="1:23" s="1" customFormat="1" ht="18" x14ac:dyDescent="0.25">
      <c r="A58" s="8"/>
      <c r="B58" s="39">
        <v>22</v>
      </c>
      <c r="C58" s="40">
        <v>64646</v>
      </c>
      <c r="D58" s="40">
        <v>68426</v>
      </c>
      <c r="E58" s="40">
        <v>70313</v>
      </c>
      <c r="F58" s="40">
        <v>74094</v>
      </c>
      <c r="G58" s="40">
        <v>77867</v>
      </c>
      <c r="H58" s="40">
        <v>81650</v>
      </c>
      <c r="I58" s="40">
        <v>83537</v>
      </c>
      <c r="J58" s="40">
        <v>85427</v>
      </c>
      <c r="K58" s="40">
        <v>87316</v>
      </c>
      <c r="L58" s="41">
        <v>89206</v>
      </c>
      <c r="M58" s="8"/>
      <c r="N58" s="8"/>
      <c r="O58" s="8"/>
      <c r="P58" s="8"/>
      <c r="Q58" s="8"/>
      <c r="R58" s="8"/>
      <c r="S58" s="8"/>
      <c r="T58" s="3"/>
      <c r="V58" s="3"/>
      <c r="W58" s="12"/>
    </row>
    <row r="59" spans="1:23" s="1" customFormat="1" ht="18" x14ac:dyDescent="0.25">
      <c r="A59" s="8"/>
      <c r="B59" s="42">
        <v>23</v>
      </c>
      <c r="C59" s="40">
        <v>65291</v>
      </c>
      <c r="D59" s="40">
        <v>69109</v>
      </c>
      <c r="E59" s="40">
        <v>71015</v>
      </c>
      <c r="F59" s="40">
        <v>74834</v>
      </c>
      <c r="G59" s="40">
        <v>78647</v>
      </c>
      <c r="H59" s="40">
        <v>82467</v>
      </c>
      <c r="I59" s="40">
        <v>84372</v>
      </c>
      <c r="J59" s="40">
        <v>86281</v>
      </c>
      <c r="K59" s="40">
        <v>88188</v>
      </c>
      <c r="L59" s="41">
        <v>90095</v>
      </c>
      <c r="M59" s="8"/>
      <c r="N59" s="8"/>
      <c r="O59" s="8"/>
      <c r="P59" s="8"/>
      <c r="Q59" s="8"/>
      <c r="R59" s="8"/>
      <c r="S59" s="8"/>
      <c r="V59" s="3"/>
      <c r="W59" s="12"/>
    </row>
    <row r="60" spans="1:23" s="1" customFormat="1" ht="18" x14ac:dyDescent="0.25">
      <c r="A60" s="8"/>
      <c r="B60" s="42">
        <v>24</v>
      </c>
      <c r="C60" s="40">
        <v>65946</v>
      </c>
      <c r="D60" s="40">
        <v>69802</v>
      </c>
      <c r="E60" s="40">
        <v>71726</v>
      </c>
      <c r="F60" s="40">
        <v>75581</v>
      </c>
      <c r="G60" s="40">
        <v>79435</v>
      </c>
      <c r="H60" s="40">
        <v>83291</v>
      </c>
      <c r="I60" s="40">
        <v>85217</v>
      </c>
      <c r="J60" s="40">
        <v>87143</v>
      </c>
      <c r="K60" s="40">
        <v>89070</v>
      </c>
      <c r="L60" s="41">
        <v>90998</v>
      </c>
      <c r="M60" s="8"/>
      <c r="N60" s="8"/>
      <c r="O60" s="8"/>
      <c r="P60" s="8"/>
      <c r="Q60" s="8"/>
      <c r="R60" s="8"/>
      <c r="S60" s="8"/>
      <c r="V60" s="3"/>
      <c r="W60" s="12"/>
    </row>
    <row r="61" spans="1:23" s="1" customFormat="1" ht="18" x14ac:dyDescent="0.25">
      <c r="A61" s="8"/>
      <c r="B61" s="39">
        <v>25</v>
      </c>
      <c r="C61" s="40">
        <v>66606</v>
      </c>
      <c r="D61" s="40">
        <v>70499</v>
      </c>
      <c r="E61" s="40">
        <v>72443</v>
      </c>
      <c r="F61" s="40">
        <v>76338</v>
      </c>
      <c r="G61" s="40">
        <v>80231</v>
      </c>
      <c r="H61" s="40">
        <v>84123</v>
      </c>
      <c r="I61" s="40">
        <v>86070</v>
      </c>
      <c r="J61" s="40">
        <v>88016</v>
      </c>
      <c r="K61" s="40">
        <v>89960</v>
      </c>
      <c r="L61" s="41">
        <v>91907</v>
      </c>
      <c r="M61" s="8"/>
      <c r="N61" s="8"/>
      <c r="O61" s="8"/>
      <c r="P61" s="8"/>
      <c r="Q61" s="8"/>
      <c r="R61" s="8"/>
      <c r="S61" s="8"/>
      <c r="V61" s="3"/>
      <c r="W61" s="12"/>
    </row>
    <row r="62" spans="1:23" s="1" customFormat="1" ht="18" x14ac:dyDescent="0.25">
      <c r="A62" s="8"/>
      <c r="B62" s="42">
        <v>26</v>
      </c>
      <c r="C62" s="40">
        <v>67273</v>
      </c>
      <c r="D62" s="40">
        <v>71203</v>
      </c>
      <c r="E62" s="40">
        <v>73168</v>
      </c>
      <c r="F62" s="40">
        <v>77101</v>
      </c>
      <c r="G62" s="40">
        <v>81032</v>
      </c>
      <c r="H62" s="40">
        <v>84966</v>
      </c>
      <c r="I62" s="40">
        <v>86929</v>
      </c>
      <c r="J62" s="40">
        <v>88895</v>
      </c>
      <c r="K62" s="40">
        <v>90860</v>
      </c>
      <c r="L62" s="41">
        <v>92826</v>
      </c>
      <c r="M62" s="8"/>
      <c r="N62" s="8"/>
      <c r="O62" s="8"/>
      <c r="P62" s="8"/>
      <c r="Q62" s="8"/>
      <c r="R62" s="8"/>
      <c r="S62" s="8"/>
      <c r="V62" s="3"/>
      <c r="W62" s="12"/>
    </row>
    <row r="63" spans="1:23" s="1" customFormat="1" ht="18" x14ac:dyDescent="0.25">
      <c r="A63" s="8"/>
      <c r="B63" s="42">
        <v>27</v>
      </c>
      <c r="C63" s="40">
        <v>67945</v>
      </c>
      <c r="D63" s="40">
        <v>71918</v>
      </c>
      <c r="E63" s="40">
        <v>73900</v>
      </c>
      <c r="F63" s="40">
        <v>77870</v>
      </c>
      <c r="G63" s="40">
        <v>81843</v>
      </c>
      <c r="H63" s="40">
        <v>85815</v>
      </c>
      <c r="I63" s="40">
        <v>87799</v>
      </c>
      <c r="J63" s="40">
        <v>89783</v>
      </c>
      <c r="K63" s="40">
        <v>91767</v>
      </c>
      <c r="L63" s="41">
        <v>93753</v>
      </c>
      <c r="M63" s="8"/>
      <c r="N63" s="8"/>
      <c r="O63" s="8"/>
      <c r="P63" s="8"/>
      <c r="Q63" s="8"/>
      <c r="R63" s="8"/>
      <c r="S63" s="8"/>
      <c r="V63" s="3"/>
      <c r="W63" s="12"/>
    </row>
    <row r="64" spans="1:23" s="1" customFormat="1" ht="18" x14ac:dyDescent="0.25">
      <c r="A64" s="8"/>
      <c r="B64" s="42">
        <v>28</v>
      </c>
      <c r="C64" s="40">
        <v>68626</v>
      </c>
      <c r="D64" s="40">
        <v>72634</v>
      </c>
      <c r="E64" s="40">
        <v>74638</v>
      </c>
      <c r="F64" s="40">
        <v>78649</v>
      </c>
      <c r="G64" s="40">
        <v>82662</v>
      </c>
      <c r="H64" s="40">
        <v>86674</v>
      </c>
      <c r="I64" s="40">
        <v>88677</v>
      </c>
      <c r="J64" s="40">
        <v>90682</v>
      </c>
      <c r="K64" s="40">
        <v>92687</v>
      </c>
      <c r="L64" s="41">
        <v>94691</v>
      </c>
      <c r="M64" s="8"/>
      <c r="N64" s="8"/>
      <c r="O64" s="8"/>
      <c r="P64" s="8"/>
      <c r="Q64" s="8"/>
      <c r="R64" s="8"/>
      <c r="S64" s="8"/>
      <c r="V64" s="3"/>
      <c r="W64" s="12"/>
    </row>
    <row r="65" spans="1:29" ht="18" x14ac:dyDescent="0.25">
      <c r="B65" s="39">
        <v>29</v>
      </c>
      <c r="C65" s="40">
        <v>69312</v>
      </c>
      <c r="D65" s="40">
        <v>73363</v>
      </c>
      <c r="E65" s="40">
        <v>75384</v>
      </c>
      <c r="F65" s="40">
        <v>79437</v>
      </c>
      <c r="G65" s="40">
        <v>83487</v>
      </c>
      <c r="H65" s="40">
        <v>87542</v>
      </c>
      <c r="I65" s="40">
        <v>89564</v>
      </c>
      <c r="J65" s="40">
        <v>91589</v>
      </c>
      <c r="K65" s="40">
        <v>93613</v>
      </c>
      <c r="L65" s="41">
        <v>95639</v>
      </c>
      <c r="W65" s="12"/>
    </row>
    <row r="66" spans="1:29" ht="18" x14ac:dyDescent="0.25">
      <c r="B66" s="39">
        <v>30</v>
      </c>
      <c r="C66" s="40">
        <v>70003</v>
      </c>
      <c r="D66" s="40">
        <v>74096</v>
      </c>
      <c r="E66" s="40">
        <v>76138</v>
      </c>
      <c r="F66" s="40">
        <v>80233</v>
      </c>
      <c r="G66" s="40">
        <v>84322</v>
      </c>
      <c r="H66" s="40">
        <v>88416</v>
      </c>
      <c r="I66" s="40">
        <v>90459</v>
      </c>
      <c r="J66" s="40">
        <v>92504</v>
      </c>
      <c r="K66" s="40">
        <v>94550</v>
      </c>
      <c r="L66" s="41">
        <v>96594</v>
      </c>
      <c r="W66" s="12"/>
    </row>
    <row r="67" spans="1:29" ht="18" x14ac:dyDescent="0.25">
      <c r="B67" s="43">
        <v>31</v>
      </c>
      <c r="C67" s="44">
        <v>70701</v>
      </c>
      <c r="D67" s="44">
        <v>74836</v>
      </c>
      <c r="E67" s="44">
        <v>76898</v>
      </c>
      <c r="F67" s="44">
        <v>81034</v>
      </c>
      <c r="G67" s="44">
        <v>85166</v>
      </c>
      <c r="H67" s="44">
        <v>89301</v>
      </c>
      <c r="I67" s="44">
        <v>91364</v>
      </c>
      <c r="J67" s="44">
        <v>93428</v>
      </c>
      <c r="K67" s="44">
        <v>95495</v>
      </c>
      <c r="L67" s="45">
        <v>97560</v>
      </c>
      <c r="W67" s="12"/>
    </row>
    <row r="68" spans="1:29" ht="14.25" customHeight="1" x14ac:dyDescent="0.25">
      <c r="B68" s="46"/>
      <c r="C68" s="160"/>
      <c r="D68" s="160"/>
      <c r="E68" s="160"/>
      <c r="F68" s="160"/>
      <c r="G68" s="160"/>
      <c r="H68" s="160"/>
      <c r="I68" s="160"/>
      <c r="J68" s="160"/>
      <c r="K68" s="160"/>
      <c r="L68" s="47"/>
      <c r="W68" s="12"/>
    </row>
    <row r="69" spans="1:29" ht="30" x14ac:dyDescent="0.25">
      <c r="B69" s="161" t="s">
        <v>30</v>
      </c>
      <c r="C69" s="161"/>
      <c r="D69" s="161"/>
      <c r="E69" s="161"/>
      <c r="F69" s="161"/>
      <c r="G69" s="161"/>
      <c r="H69" s="161"/>
      <c r="I69" s="161"/>
      <c r="J69" s="161"/>
      <c r="K69" s="161"/>
      <c r="L69" s="108"/>
      <c r="W69" s="12"/>
    </row>
    <row r="70" spans="1:29" ht="15" customHeight="1" x14ac:dyDescent="0.3">
      <c r="B70" s="48"/>
      <c r="C70" s="49"/>
      <c r="D70" s="50"/>
      <c r="E70" s="51"/>
      <c r="F70" s="51"/>
      <c r="G70" s="51"/>
      <c r="H70" s="51"/>
      <c r="I70" s="52"/>
      <c r="J70" s="52"/>
      <c r="K70" s="52"/>
      <c r="L70" s="19"/>
      <c r="M70" s="88"/>
      <c r="W70" s="12"/>
    </row>
    <row r="71" spans="1:29" ht="20.25" x14ac:dyDescent="0.3">
      <c r="B71" s="53"/>
      <c r="C71" s="20"/>
      <c r="D71" s="20"/>
      <c r="E71" s="54" t="s">
        <v>3</v>
      </c>
      <c r="F71" s="54" t="s">
        <v>4</v>
      </c>
      <c r="G71" s="162" t="s">
        <v>5</v>
      </c>
      <c r="H71" s="162"/>
      <c r="I71" s="152"/>
      <c r="J71" s="153"/>
      <c r="K71" s="107"/>
      <c r="L71" s="107"/>
      <c r="M71" s="89"/>
      <c r="W71" s="12"/>
    </row>
    <row r="72" spans="1:29" ht="20.25" x14ac:dyDescent="0.3">
      <c r="B72" s="53"/>
      <c r="C72" s="136">
        <f>SUM(K17:L17)</f>
        <v>2.5000000000000001E-2</v>
      </c>
      <c r="D72" s="55" t="s">
        <v>30</v>
      </c>
      <c r="E72" s="56">
        <f>G17</f>
        <v>2</v>
      </c>
      <c r="F72" s="56">
        <f>H17</f>
        <v>1</v>
      </c>
      <c r="G72" s="166">
        <f>I17</f>
        <v>42781</v>
      </c>
      <c r="H72" s="166"/>
      <c r="I72" s="159"/>
      <c r="J72" s="159"/>
      <c r="K72" s="25"/>
      <c r="L72" s="25"/>
      <c r="M72" s="90"/>
      <c r="W72" s="12"/>
    </row>
    <row r="73" spans="1:29" ht="18" x14ac:dyDescent="0.25">
      <c r="B73" s="57"/>
      <c r="C73" s="1"/>
      <c r="D73" s="1"/>
      <c r="E73" s="1"/>
      <c r="F73" s="1"/>
      <c r="G73" s="1"/>
      <c r="H73" s="1"/>
      <c r="I73" s="1"/>
      <c r="J73" s="1"/>
      <c r="K73" s="1"/>
      <c r="L73" s="1"/>
      <c r="V73" s="1"/>
      <c r="W73" s="12"/>
    </row>
    <row r="74" spans="1:29" s="59" customFormat="1" ht="20.25" x14ac:dyDescent="0.3">
      <c r="A74" s="92"/>
      <c r="B74" s="58" t="s">
        <v>33</v>
      </c>
      <c r="C74" s="27"/>
      <c r="D74" s="28"/>
      <c r="E74" s="28"/>
      <c r="F74" s="28"/>
      <c r="G74" s="28"/>
      <c r="H74" s="28"/>
      <c r="I74" s="29"/>
      <c r="J74" s="30"/>
      <c r="K74" s="28"/>
      <c r="L74" s="28"/>
      <c r="M74" s="92"/>
      <c r="N74" s="92"/>
      <c r="O74" s="92"/>
      <c r="P74" s="92"/>
      <c r="Q74" s="92"/>
      <c r="R74" s="92"/>
      <c r="S74" s="92"/>
      <c r="V74" s="1"/>
      <c r="W74" s="12"/>
    </row>
    <row r="75" spans="1:29" s="59" customFormat="1" ht="20.25" x14ac:dyDescent="0.3">
      <c r="A75" s="92"/>
      <c r="B75" s="60"/>
      <c r="C75" s="32">
        <v>1</v>
      </c>
      <c r="D75" s="32">
        <v>2</v>
      </c>
      <c r="E75" s="32">
        <v>3</v>
      </c>
      <c r="F75" s="32">
        <v>4</v>
      </c>
      <c r="G75" s="32">
        <v>5</v>
      </c>
      <c r="H75" s="32">
        <v>6</v>
      </c>
      <c r="I75" s="32">
        <v>7</v>
      </c>
      <c r="J75" s="32">
        <v>8</v>
      </c>
      <c r="K75" s="32">
        <v>9</v>
      </c>
      <c r="L75" s="33">
        <v>10</v>
      </c>
      <c r="M75" s="92"/>
      <c r="N75" s="92"/>
      <c r="O75" s="92"/>
      <c r="P75" s="92"/>
      <c r="Q75" s="92"/>
      <c r="R75" s="92"/>
      <c r="S75" s="92"/>
      <c r="V75" s="1"/>
      <c r="W75" s="12"/>
    </row>
    <row r="76" spans="1:29" s="59" customFormat="1" ht="21" thickBot="1" x14ac:dyDescent="0.35">
      <c r="A76" s="92"/>
      <c r="B76" s="61" t="s">
        <v>3</v>
      </c>
      <c r="C76" s="35" t="s">
        <v>15</v>
      </c>
      <c r="D76" s="35" t="s">
        <v>16</v>
      </c>
      <c r="E76" s="35" t="s">
        <v>17</v>
      </c>
      <c r="F76" s="35" t="s">
        <v>18</v>
      </c>
      <c r="G76" s="35" t="s">
        <v>19</v>
      </c>
      <c r="H76" s="35" t="s">
        <v>20</v>
      </c>
      <c r="I76" s="35" t="s">
        <v>21</v>
      </c>
      <c r="J76" s="35" t="s">
        <v>22</v>
      </c>
      <c r="K76" s="35" t="s">
        <v>23</v>
      </c>
      <c r="L76" s="36" t="s">
        <v>24</v>
      </c>
      <c r="M76" s="92"/>
      <c r="N76" s="92"/>
      <c r="O76" s="92"/>
      <c r="P76" s="92"/>
      <c r="Q76" s="92"/>
      <c r="R76" s="92"/>
      <c r="S76" s="92"/>
      <c r="V76" s="1"/>
      <c r="W76" s="12"/>
    </row>
    <row r="77" spans="1:29" ht="18" x14ac:dyDescent="0.25">
      <c r="B77" s="60">
        <v>0</v>
      </c>
      <c r="C77" s="37"/>
      <c r="D77" s="37"/>
      <c r="E77" s="37"/>
      <c r="F77" s="37"/>
      <c r="G77" s="37"/>
      <c r="H77" s="37"/>
      <c r="I77" s="37"/>
      <c r="J77" s="37"/>
      <c r="K77" s="37"/>
      <c r="L77" s="38"/>
      <c r="V77" s="1"/>
      <c r="W77" s="12"/>
    </row>
    <row r="78" spans="1:29" x14ac:dyDescent="0.2">
      <c r="B78" s="62">
        <v>1</v>
      </c>
      <c r="C78" s="40">
        <f>ROUND(C37*(1+$C$72),0)</f>
        <v>40940</v>
      </c>
      <c r="D78" s="40">
        <f t="shared" ref="D78:L78" si="0">ROUND(D37*(1+$C$72),0)</f>
        <v>42781</v>
      </c>
      <c r="E78" s="40">
        <f t="shared" si="0"/>
        <v>44624</v>
      </c>
      <c r="F78" s="40">
        <f t="shared" si="0"/>
        <v>46466</v>
      </c>
      <c r="G78" s="40">
        <f t="shared" si="0"/>
        <v>48308</v>
      </c>
      <c r="H78" s="40">
        <f t="shared" si="0"/>
        <v>50151</v>
      </c>
      <c r="I78" s="40">
        <f t="shared" si="0"/>
        <v>51993</v>
      </c>
      <c r="J78" s="40">
        <f t="shared" si="0"/>
        <v>53835</v>
      </c>
      <c r="K78" s="40">
        <f t="shared" si="0"/>
        <v>55678</v>
      </c>
      <c r="L78" s="40">
        <f t="shared" si="0"/>
        <v>57520</v>
      </c>
      <c r="T78" s="124">
        <f t="shared" ref="T78:T108" si="1">C78/C37</f>
        <v>1.0250118925414986</v>
      </c>
      <c r="U78" s="124">
        <f t="shared" ref="U78:U108" si="2">D78/D37</f>
        <v>1.0249892184579998</v>
      </c>
      <c r="V78" s="124">
        <f t="shared" ref="V78:V108" si="3">E78/E37</f>
        <v>1.0249908122013967</v>
      </c>
      <c r="W78" s="124">
        <f t="shared" ref="W78:W108" si="4">F78/F37</f>
        <v>1.0249928308296385</v>
      </c>
      <c r="X78" s="124">
        <f t="shared" ref="X78:X108" si="5">G78/G37</f>
        <v>1.0249946955230214</v>
      </c>
      <c r="Y78" s="124">
        <f t="shared" ref="Y78:Y108" si="6">H78/H37</f>
        <v>1.0249959123610202</v>
      </c>
      <c r="Z78" s="124">
        <f t="shared" ref="Z78:Z108" si="7">I78/I37</f>
        <v>1.0249975357318877</v>
      </c>
      <c r="AA78" s="124">
        <f t="shared" ref="AA78:AA108" si="8">J78/J37</f>
        <v>1.0249990480179734</v>
      </c>
      <c r="AB78" s="124">
        <f t="shared" ref="AB78:AB108" si="9">K78/K37</f>
        <v>1.0249999999999999</v>
      </c>
      <c r="AC78" s="124">
        <f t="shared" ref="AC78:AC108" si="10">L78/L37</f>
        <v>1.0250013364933976</v>
      </c>
    </row>
    <row r="79" spans="1:29" x14ac:dyDescent="0.2">
      <c r="B79" s="62">
        <v>2</v>
      </c>
      <c r="C79" s="40">
        <f t="shared" ref="C79:L79" si="11">ROUND(C38*(1+$C$72),0)</f>
        <v>42781</v>
      </c>
      <c r="D79" s="40">
        <f t="shared" si="11"/>
        <v>44624</v>
      </c>
      <c r="E79" s="40">
        <f t="shared" si="11"/>
        <v>46466</v>
      </c>
      <c r="F79" s="40">
        <f t="shared" si="11"/>
        <v>48308</v>
      </c>
      <c r="G79" s="40">
        <f t="shared" si="11"/>
        <v>50151</v>
      </c>
      <c r="H79" s="40">
        <f t="shared" si="11"/>
        <v>51993</v>
      </c>
      <c r="I79" s="40">
        <f t="shared" si="11"/>
        <v>53835</v>
      </c>
      <c r="J79" s="40">
        <f t="shared" si="11"/>
        <v>55678</v>
      </c>
      <c r="K79" s="40">
        <f t="shared" si="11"/>
        <v>57520</v>
      </c>
      <c r="L79" s="40">
        <f t="shared" si="11"/>
        <v>59362</v>
      </c>
      <c r="T79" s="124">
        <f t="shared" si="1"/>
        <v>1.0249892184579998</v>
      </c>
      <c r="U79" s="124">
        <f t="shared" si="2"/>
        <v>1.0249908122013967</v>
      </c>
      <c r="V79" s="124">
        <f t="shared" si="3"/>
        <v>1.0249928308296385</v>
      </c>
      <c r="W79" s="124">
        <f t="shared" si="4"/>
        <v>1.0249946955230214</v>
      </c>
      <c r="X79" s="124">
        <f t="shared" si="5"/>
        <v>1.0249959123610202</v>
      </c>
      <c r="Y79" s="124">
        <f t="shared" si="6"/>
        <v>1.0249975357318877</v>
      </c>
      <c r="Z79" s="124">
        <f t="shared" si="7"/>
        <v>1.0249990480179734</v>
      </c>
      <c r="AA79" s="124">
        <f t="shared" si="8"/>
        <v>1.0249999999999999</v>
      </c>
      <c r="AB79" s="124">
        <f t="shared" si="9"/>
        <v>1.0250013364933976</v>
      </c>
      <c r="AC79" s="124">
        <f t="shared" si="10"/>
        <v>1.0250025900473114</v>
      </c>
    </row>
    <row r="80" spans="1:29" x14ac:dyDescent="0.2">
      <c r="B80" s="62">
        <v>3</v>
      </c>
      <c r="C80" s="40">
        <f t="shared" ref="C80:L80" si="12">ROUND(C39*(1+$C$72),0)</f>
        <v>44624</v>
      </c>
      <c r="D80" s="40">
        <f t="shared" si="12"/>
        <v>46466</v>
      </c>
      <c r="E80" s="40">
        <f t="shared" si="12"/>
        <v>48308</v>
      </c>
      <c r="F80" s="40">
        <f t="shared" si="12"/>
        <v>50151</v>
      </c>
      <c r="G80" s="40">
        <f t="shared" si="12"/>
        <v>51993</v>
      </c>
      <c r="H80" s="40">
        <f t="shared" si="12"/>
        <v>53835</v>
      </c>
      <c r="I80" s="40">
        <f t="shared" si="12"/>
        <v>55678</v>
      </c>
      <c r="J80" s="40">
        <f t="shared" si="12"/>
        <v>57520</v>
      </c>
      <c r="K80" s="40">
        <f t="shared" si="12"/>
        <v>59362</v>
      </c>
      <c r="L80" s="40">
        <f t="shared" si="12"/>
        <v>61205</v>
      </c>
      <c r="T80" s="124">
        <f t="shared" si="1"/>
        <v>1.0249908122013967</v>
      </c>
      <c r="U80" s="124">
        <f t="shared" si="2"/>
        <v>1.0249928308296385</v>
      </c>
      <c r="V80" s="124">
        <f t="shared" si="3"/>
        <v>1.0249946955230214</v>
      </c>
      <c r="W80" s="124">
        <f t="shared" si="4"/>
        <v>1.0249959123610202</v>
      </c>
      <c r="X80" s="124">
        <f t="shared" si="5"/>
        <v>1.0249975357318877</v>
      </c>
      <c r="Y80" s="124">
        <f t="shared" si="6"/>
        <v>1.0249990480179734</v>
      </c>
      <c r="Z80" s="124">
        <f t="shared" si="7"/>
        <v>1.0249999999999999</v>
      </c>
      <c r="AA80" s="124">
        <f t="shared" si="8"/>
        <v>1.0250013364933976</v>
      </c>
      <c r="AB80" s="124">
        <f t="shared" si="9"/>
        <v>1.0250025900473114</v>
      </c>
      <c r="AC80" s="124">
        <f t="shared" si="10"/>
        <v>1.0250033494105038</v>
      </c>
    </row>
    <row r="81" spans="1:29" s="1" customFormat="1" x14ac:dyDescent="0.2">
      <c r="A81" s="8"/>
      <c r="B81" s="62">
        <v>4</v>
      </c>
      <c r="C81" s="40">
        <f t="shared" ref="C81:L81" si="13">ROUND(C40*(1+$C$72),0)</f>
        <v>46466</v>
      </c>
      <c r="D81" s="40">
        <f t="shared" si="13"/>
        <v>48308</v>
      </c>
      <c r="E81" s="40">
        <f t="shared" si="13"/>
        <v>50151</v>
      </c>
      <c r="F81" s="40">
        <f t="shared" si="13"/>
        <v>51993</v>
      </c>
      <c r="G81" s="40">
        <f t="shared" si="13"/>
        <v>53835</v>
      </c>
      <c r="H81" s="40">
        <f t="shared" si="13"/>
        <v>55678</v>
      </c>
      <c r="I81" s="40">
        <f t="shared" si="13"/>
        <v>57520</v>
      </c>
      <c r="J81" s="40">
        <f t="shared" si="13"/>
        <v>59362</v>
      </c>
      <c r="K81" s="40">
        <f t="shared" si="13"/>
        <v>61205</v>
      </c>
      <c r="L81" s="40">
        <f t="shared" si="13"/>
        <v>63047</v>
      </c>
      <c r="M81" s="8"/>
      <c r="T81" s="124">
        <f t="shared" si="1"/>
        <v>1.0249928308296385</v>
      </c>
      <c r="U81" s="124">
        <f t="shared" si="2"/>
        <v>1.0249946955230214</v>
      </c>
      <c r="V81" s="124">
        <f t="shared" si="3"/>
        <v>1.0249959123610202</v>
      </c>
      <c r="W81" s="124">
        <f t="shared" si="4"/>
        <v>1.0249975357318877</v>
      </c>
      <c r="X81" s="124">
        <f t="shared" si="5"/>
        <v>1.0249990480179734</v>
      </c>
      <c r="Y81" s="124">
        <f t="shared" si="6"/>
        <v>1.0249999999999999</v>
      </c>
      <c r="Z81" s="124">
        <f t="shared" si="7"/>
        <v>1.0250013364933976</v>
      </c>
      <c r="AA81" s="124">
        <f t="shared" si="8"/>
        <v>1.0250025900473114</v>
      </c>
      <c r="AB81" s="124">
        <f t="shared" si="9"/>
        <v>1.0250033494105038</v>
      </c>
      <c r="AC81" s="124">
        <f t="shared" si="10"/>
        <v>1.0250044708904389</v>
      </c>
    </row>
    <row r="82" spans="1:29" s="1" customFormat="1" x14ac:dyDescent="0.2">
      <c r="A82" s="8"/>
      <c r="B82" s="62">
        <v>5</v>
      </c>
      <c r="C82" s="40">
        <f t="shared" ref="C82:L82" si="14">ROUND(C41*(1+$C$72),0)</f>
        <v>48308</v>
      </c>
      <c r="D82" s="40">
        <f t="shared" si="14"/>
        <v>50151</v>
      </c>
      <c r="E82" s="40">
        <f t="shared" si="14"/>
        <v>51993</v>
      </c>
      <c r="F82" s="40">
        <f t="shared" si="14"/>
        <v>53835</v>
      </c>
      <c r="G82" s="40">
        <f t="shared" si="14"/>
        <v>55678</v>
      </c>
      <c r="H82" s="40">
        <f t="shared" si="14"/>
        <v>57520</v>
      </c>
      <c r="I82" s="40">
        <f t="shared" si="14"/>
        <v>59362</v>
      </c>
      <c r="J82" s="40">
        <f t="shared" si="14"/>
        <v>61205</v>
      </c>
      <c r="K82" s="40">
        <f t="shared" si="14"/>
        <v>63047</v>
      </c>
      <c r="L82" s="40">
        <f t="shared" si="14"/>
        <v>64889</v>
      </c>
      <c r="M82" s="8"/>
      <c r="T82" s="124">
        <f t="shared" si="1"/>
        <v>1.0249946955230214</v>
      </c>
      <c r="U82" s="124">
        <f t="shared" si="2"/>
        <v>1.0249959123610202</v>
      </c>
      <c r="V82" s="124">
        <f t="shared" si="3"/>
        <v>1.0249975357318877</v>
      </c>
      <c r="W82" s="124">
        <f t="shared" si="4"/>
        <v>1.0249990480179734</v>
      </c>
      <c r="X82" s="124">
        <f t="shared" si="5"/>
        <v>1.0249999999999999</v>
      </c>
      <c r="Y82" s="124">
        <f t="shared" si="6"/>
        <v>1.0250013364933976</v>
      </c>
      <c r="Z82" s="124">
        <f t="shared" si="7"/>
        <v>1.0250025900473114</v>
      </c>
      <c r="AA82" s="124">
        <f t="shared" si="8"/>
        <v>1.0250033494105038</v>
      </c>
      <c r="AB82" s="124">
        <f t="shared" si="9"/>
        <v>1.0250044708904389</v>
      </c>
      <c r="AC82" s="124">
        <f t="shared" si="10"/>
        <v>1.0250055287018609</v>
      </c>
    </row>
    <row r="83" spans="1:29" s="1" customFormat="1" x14ac:dyDescent="0.2">
      <c r="A83" s="8"/>
      <c r="B83" s="62">
        <v>6</v>
      </c>
      <c r="C83" s="40">
        <f t="shared" ref="C83:L83" si="15">ROUND(C42*(1+$C$72),0)</f>
        <v>50151</v>
      </c>
      <c r="D83" s="40">
        <f t="shared" si="15"/>
        <v>51993</v>
      </c>
      <c r="E83" s="40">
        <f t="shared" si="15"/>
        <v>53835</v>
      </c>
      <c r="F83" s="40">
        <f t="shared" si="15"/>
        <v>55678</v>
      </c>
      <c r="G83" s="40">
        <f t="shared" si="15"/>
        <v>57520</v>
      </c>
      <c r="H83" s="40">
        <f t="shared" si="15"/>
        <v>59362</v>
      </c>
      <c r="I83" s="40">
        <f t="shared" si="15"/>
        <v>61205</v>
      </c>
      <c r="J83" s="40">
        <f t="shared" si="15"/>
        <v>63047</v>
      </c>
      <c r="K83" s="40">
        <f t="shared" si="15"/>
        <v>64889</v>
      </c>
      <c r="L83" s="40">
        <f t="shared" si="15"/>
        <v>66732</v>
      </c>
      <c r="M83" s="8"/>
      <c r="T83" s="124">
        <f t="shared" si="1"/>
        <v>1.0249959123610202</v>
      </c>
      <c r="U83" s="124">
        <f t="shared" si="2"/>
        <v>1.0249975357318877</v>
      </c>
      <c r="V83" s="124">
        <f t="shared" si="3"/>
        <v>1.0249990480179734</v>
      </c>
      <c r="W83" s="124">
        <f t="shared" si="4"/>
        <v>1.0249999999999999</v>
      </c>
      <c r="X83" s="124">
        <f t="shared" si="5"/>
        <v>1.0250013364933976</v>
      </c>
      <c r="Y83" s="124">
        <f t="shared" si="6"/>
        <v>1.0250025900473114</v>
      </c>
      <c r="Z83" s="124">
        <f t="shared" si="7"/>
        <v>1.0250033494105038</v>
      </c>
      <c r="AA83" s="124">
        <f t="shared" si="8"/>
        <v>1.0250044708904389</v>
      </c>
      <c r="AB83" s="124">
        <f t="shared" si="9"/>
        <v>1.0250055287018609</v>
      </c>
      <c r="AC83" s="124">
        <f t="shared" si="10"/>
        <v>1.0250061440157288</v>
      </c>
    </row>
    <row r="84" spans="1:29" s="1" customFormat="1" x14ac:dyDescent="0.2">
      <c r="A84" s="8"/>
      <c r="B84" s="62">
        <v>7</v>
      </c>
      <c r="C84" s="40">
        <f t="shared" ref="C84:L84" si="16">ROUND(C43*(1+$C$72),0)</f>
        <v>51993</v>
      </c>
      <c r="D84" s="40">
        <f t="shared" si="16"/>
        <v>53835</v>
      </c>
      <c r="E84" s="40">
        <f t="shared" si="16"/>
        <v>55678</v>
      </c>
      <c r="F84" s="40">
        <f t="shared" si="16"/>
        <v>57520</v>
      </c>
      <c r="G84" s="40">
        <f t="shared" si="16"/>
        <v>59362</v>
      </c>
      <c r="H84" s="40">
        <f t="shared" si="16"/>
        <v>61205</v>
      </c>
      <c r="I84" s="40">
        <f t="shared" si="16"/>
        <v>63047</v>
      </c>
      <c r="J84" s="40">
        <f t="shared" si="16"/>
        <v>64889</v>
      </c>
      <c r="K84" s="40">
        <f t="shared" si="16"/>
        <v>66732</v>
      </c>
      <c r="L84" s="40">
        <f t="shared" si="16"/>
        <v>68574</v>
      </c>
      <c r="M84" s="8"/>
      <c r="T84" s="124">
        <f t="shared" si="1"/>
        <v>1.0249975357318877</v>
      </c>
      <c r="U84" s="124">
        <f t="shared" si="2"/>
        <v>1.0249990480179734</v>
      </c>
      <c r="V84" s="124">
        <f t="shared" si="3"/>
        <v>1.0249999999999999</v>
      </c>
      <c r="W84" s="124">
        <f t="shared" si="4"/>
        <v>1.0250013364933976</v>
      </c>
      <c r="X84" s="124">
        <f t="shared" si="5"/>
        <v>1.0250025900473114</v>
      </c>
      <c r="Y84" s="124">
        <f t="shared" si="6"/>
        <v>1.0250033494105038</v>
      </c>
      <c r="Z84" s="124">
        <f t="shared" si="7"/>
        <v>1.0250044708904389</v>
      </c>
      <c r="AA84" s="124">
        <f t="shared" si="8"/>
        <v>1.0250055287018609</v>
      </c>
      <c r="AB84" s="124">
        <f t="shared" si="9"/>
        <v>1.0250061440157288</v>
      </c>
      <c r="AC84" s="124">
        <f t="shared" si="10"/>
        <v>1.0250071000433476</v>
      </c>
    </row>
    <row r="85" spans="1:29" s="1" customFormat="1" x14ac:dyDescent="0.2">
      <c r="A85" s="8"/>
      <c r="B85" s="62">
        <v>8</v>
      </c>
      <c r="C85" s="40">
        <f t="shared" ref="C85:L85" si="17">ROUND(C44*(1+$C$72),0)</f>
        <v>53835</v>
      </c>
      <c r="D85" s="40">
        <f t="shared" si="17"/>
        <v>55678</v>
      </c>
      <c r="E85" s="40">
        <f t="shared" si="17"/>
        <v>57520</v>
      </c>
      <c r="F85" s="40">
        <f t="shared" si="17"/>
        <v>59362</v>
      </c>
      <c r="G85" s="40">
        <f t="shared" si="17"/>
        <v>61205</v>
      </c>
      <c r="H85" s="40">
        <f t="shared" si="17"/>
        <v>63047</v>
      </c>
      <c r="I85" s="40">
        <f t="shared" si="17"/>
        <v>64889</v>
      </c>
      <c r="J85" s="40">
        <f t="shared" si="17"/>
        <v>66732</v>
      </c>
      <c r="K85" s="40">
        <f t="shared" si="17"/>
        <v>68574</v>
      </c>
      <c r="L85" s="40">
        <f t="shared" si="17"/>
        <v>70416</v>
      </c>
      <c r="M85" s="8"/>
      <c r="T85" s="124">
        <f t="shared" si="1"/>
        <v>1.0249990480179734</v>
      </c>
      <c r="U85" s="124">
        <f t="shared" si="2"/>
        <v>1.0249999999999999</v>
      </c>
      <c r="V85" s="124">
        <f t="shared" si="3"/>
        <v>1.0250013364933976</v>
      </c>
      <c r="W85" s="124">
        <f t="shared" si="4"/>
        <v>1.0250025900473114</v>
      </c>
      <c r="X85" s="124">
        <f t="shared" si="5"/>
        <v>1.0250033494105038</v>
      </c>
      <c r="Y85" s="124">
        <f t="shared" si="6"/>
        <v>1.0250044708904389</v>
      </c>
      <c r="Z85" s="124">
        <f t="shared" si="7"/>
        <v>1.0250055287018609</v>
      </c>
      <c r="AA85" s="124">
        <f t="shared" si="8"/>
        <v>1.0250061440157288</v>
      </c>
      <c r="AB85" s="124">
        <f t="shared" si="9"/>
        <v>1.0250071000433476</v>
      </c>
      <c r="AC85" s="124">
        <f t="shared" si="10"/>
        <v>1.0249930857799967</v>
      </c>
    </row>
    <row r="86" spans="1:29" s="1" customFormat="1" x14ac:dyDescent="0.2">
      <c r="A86" s="8"/>
      <c r="B86" s="62">
        <v>9</v>
      </c>
      <c r="C86" s="40">
        <f t="shared" ref="C86:L86" si="18">ROUND(C45*(1+$C$72),0)</f>
        <v>55678</v>
      </c>
      <c r="D86" s="40">
        <f t="shared" si="18"/>
        <v>57520</v>
      </c>
      <c r="E86" s="40">
        <f t="shared" si="18"/>
        <v>59362</v>
      </c>
      <c r="F86" s="40">
        <f t="shared" si="18"/>
        <v>61205</v>
      </c>
      <c r="G86" s="40">
        <f t="shared" si="18"/>
        <v>63047</v>
      </c>
      <c r="H86" s="40">
        <f t="shared" si="18"/>
        <v>64889</v>
      </c>
      <c r="I86" s="40">
        <f t="shared" si="18"/>
        <v>66732</v>
      </c>
      <c r="J86" s="40">
        <f t="shared" si="18"/>
        <v>68574</v>
      </c>
      <c r="K86" s="40">
        <f t="shared" si="18"/>
        <v>70416</v>
      </c>
      <c r="L86" s="40">
        <f t="shared" si="18"/>
        <v>72258</v>
      </c>
      <c r="M86" s="8"/>
      <c r="T86" s="124">
        <f t="shared" si="1"/>
        <v>1.0249999999999999</v>
      </c>
      <c r="U86" s="124">
        <f t="shared" si="2"/>
        <v>1.0250013364933976</v>
      </c>
      <c r="V86" s="124">
        <f t="shared" si="3"/>
        <v>1.0250025900473114</v>
      </c>
      <c r="W86" s="124">
        <f t="shared" si="4"/>
        <v>1.0250033494105038</v>
      </c>
      <c r="X86" s="124">
        <f t="shared" si="5"/>
        <v>1.0250044708904389</v>
      </c>
      <c r="Y86" s="124">
        <f t="shared" si="6"/>
        <v>1.0250055287018609</v>
      </c>
      <c r="Z86" s="124">
        <f t="shared" si="7"/>
        <v>1.0250061440157288</v>
      </c>
      <c r="AA86" s="124">
        <f t="shared" si="8"/>
        <v>1.0250071000433476</v>
      </c>
      <c r="AB86" s="124">
        <f t="shared" si="9"/>
        <v>1.0249930857799967</v>
      </c>
      <c r="AC86" s="124">
        <f t="shared" si="10"/>
        <v>1.0249943259192011</v>
      </c>
    </row>
    <row r="87" spans="1:29" s="1" customFormat="1" x14ac:dyDescent="0.2">
      <c r="A87" s="8"/>
      <c r="B87" s="62">
        <v>10</v>
      </c>
      <c r="C87" s="40">
        <f t="shared" ref="C87:L87" si="19">ROUND(C46*(1+$C$72),0)</f>
        <v>57520</v>
      </c>
      <c r="D87" s="40">
        <f t="shared" si="19"/>
        <v>59362</v>
      </c>
      <c r="E87" s="40">
        <f t="shared" si="19"/>
        <v>61205</v>
      </c>
      <c r="F87" s="40">
        <f t="shared" si="19"/>
        <v>63047</v>
      </c>
      <c r="G87" s="40">
        <f t="shared" si="19"/>
        <v>64889</v>
      </c>
      <c r="H87" s="40">
        <f t="shared" si="19"/>
        <v>66732</v>
      </c>
      <c r="I87" s="40">
        <f t="shared" si="19"/>
        <v>68574</v>
      </c>
      <c r="J87" s="40">
        <f t="shared" si="19"/>
        <v>70416</v>
      </c>
      <c r="K87" s="40">
        <f t="shared" si="19"/>
        <v>72258</v>
      </c>
      <c r="L87" s="40">
        <f t="shared" si="19"/>
        <v>74100</v>
      </c>
      <c r="M87" s="8"/>
      <c r="T87" s="124">
        <f t="shared" si="1"/>
        <v>1.0250013364933976</v>
      </c>
      <c r="U87" s="124">
        <f t="shared" si="2"/>
        <v>1.0250025900473114</v>
      </c>
      <c r="V87" s="124">
        <f t="shared" si="3"/>
        <v>1.0250033494105038</v>
      </c>
      <c r="W87" s="124">
        <f t="shared" si="4"/>
        <v>1.0250044708904389</v>
      </c>
      <c r="X87" s="124">
        <f t="shared" si="5"/>
        <v>1.0250055287018609</v>
      </c>
      <c r="Y87" s="124">
        <f t="shared" si="6"/>
        <v>1.0250061440157288</v>
      </c>
      <c r="Z87" s="124">
        <f t="shared" si="7"/>
        <v>1.0250071000433476</v>
      </c>
      <c r="AA87" s="124">
        <f t="shared" si="8"/>
        <v>1.0249930857799967</v>
      </c>
      <c r="AB87" s="124">
        <f t="shared" si="9"/>
        <v>1.0249943259192011</v>
      </c>
      <c r="AC87" s="124">
        <f t="shared" si="10"/>
        <v>1.0249955044056824</v>
      </c>
    </row>
    <row r="88" spans="1:29" s="1" customFormat="1" x14ac:dyDescent="0.2">
      <c r="A88" s="8"/>
      <c r="B88" s="62">
        <v>11</v>
      </c>
      <c r="C88" s="40">
        <f t="shared" ref="C88:L88" si="20">ROUND(C47*(1+$C$72),0)</f>
        <v>59362</v>
      </c>
      <c r="D88" s="40">
        <f t="shared" si="20"/>
        <v>61205</v>
      </c>
      <c r="E88" s="40">
        <f t="shared" si="20"/>
        <v>63047</v>
      </c>
      <c r="F88" s="40">
        <f t="shared" si="20"/>
        <v>64889</v>
      </c>
      <c r="G88" s="40">
        <f t="shared" si="20"/>
        <v>66732</v>
      </c>
      <c r="H88" s="40">
        <f t="shared" si="20"/>
        <v>68574</v>
      </c>
      <c r="I88" s="40">
        <f t="shared" si="20"/>
        <v>70416</v>
      </c>
      <c r="J88" s="40">
        <f t="shared" si="20"/>
        <v>72258</v>
      </c>
      <c r="K88" s="40">
        <f t="shared" si="20"/>
        <v>74100</v>
      </c>
      <c r="L88" s="40">
        <f t="shared" si="20"/>
        <v>75943</v>
      </c>
      <c r="M88" s="8"/>
      <c r="T88" s="124">
        <f t="shared" si="1"/>
        <v>1.0250025900473114</v>
      </c>
      <c r="U88" s="124">
        <f t="shared" si="2"/>
        <v>1.0250033494105038</v>
      </c>
      <c r="V88" s="124">
        <f t="shared" si="3"/>
        <v>1.0250044708904389</v>
      </c>
      <c r="W88" s="124">
        <f t="shared" si="4"/>
        <v>1.0250055287018609</v>
      </c>
      <c r="X88" s="124">
        <f t="shared" si="5"/>
        <v>1.0250061440157288</v>
      </c>
      <c r="Y88" s="124">
        <f t="shared" si="6"/>
        <v>1.0250071000433476</v>
      </c>
      <c r="Z88" s="124">
        <f t="shared" si="7"/>
        <v>1.0249930857799967</v>
      </c>
      <c r="AA88" s="124">
        <f t="shared" si="8"/>
        <v>1.0249943259192011</v>
      </c>
      <c r="AB88" s="124">
        <f t="shared" si="9"/>
        <v>1.0249955044056824</v>
      </c>
      <c r="AC88" s="124">
        <f t="shared" si="10"/>
        <v>1.0249962883481125</v>
      </c>
    </row>
    <row r="89" spans="1:29" s="1" customFormat="1" x14ac:dyDescent="0.2">
      <c r="A89" s="8"/>
      <c r="B89" s="62">
        <v>12</v>
      </c>
      <c r="C89" s="40">
        <f t="shared" ref="C89:L89" si="21">ROUND(C48*(1+$C$72),0)</f>
        <v>61205</v>
      </c>
      <c r="D89" s="40">
        <f t="shared" si="21"/>
        <v>63047</v>
      </c>
      <c r="E89" s="40">
        <f t="shared" si="21"/>
        <v>64889</v>
      </c>
      <c r="F89" s="40">
        <f t="shared" si="21"/>
        <v>66732</v>
      </c>
      <c r="G89" s="40">
        <f t="shared" si="21"/>
        <v>68574</v>
      </c>
      <c r="H89" s="40">
        <f t="shared" si="21"/>
        <v>70416</v>
      </c>
      <c r="I89" s="40">
        <f t="shared" si="21"/>
        <v>72258</v>
      </c>
      <c r="J89" s="40">
        <f t="shared" si="21"/>
        <v>74100</v>
      </c>
      <c r="K89" s="40">
        <f t="shared" si="21"/>
        <v>75943</v>
      </c>
      <c r="L89" s="40">
        <f t="shared" si="21"/>
        <v>77785</v>
      </c>
      <c r="M89" s="8"/>
      <c r="T89" s="124">
        <f t="shared" si="1"/>
        <v>1.0250033494105038</v>
      </c>
      <c r="U89" s="124">
        <f t="shared" si="2"/>
        <v>1.0250044708904389</v>
      </c>
      <c r="V89" s="124">
        <f t="shared" si="3"/>
        <v>1.0250055287018609</v>
      </c>
      <c r="W89" s="124">
        <f t="shared" si="4"/>
        <v>1.0250061440157288</v>
      </c>
      <c r="X89" s="124">
        <f t="shared" si="5"/>
        <v>1.0250071000433476</v>
      </c>
      <c r="Y89" s="124">
        <f t="shared" si="6"/>
        <v>1.0249930857799967</v>
      </c>
      <c r="Z89" s="124">
        <f t="shared" si="7"/>
        <v>1.0249943259192011</v>
      </c>
      <c r="AA89" s="124">
        <f t="shared" si="8"/>
        <v>1.0249955044056824</v>
      </c>
      <c r="AB89" s="124">
        <f t="shared" si="9"/>
        <v>1.0249962883481125</v>
      </c>
      <c r="AC89" s="124">
        <f t="shared" si="10"/>
        <v>1.0249973645372128</v>
      </c>
    </row>
    <row r="90" spans="1:29" s="1" customFormat="1" x14ac:dyDescent="0.2">
      <c r="A90" s="8"/>
      <c r="B90" s="62">
        <v>13</v>
      </c>
      <c r="C90" s="40">
        <f t="shared" ref="C90:L90" si="22">ROUND(C49*(1+$C$72),0)</f>
        <v>63047</v>
      </c>
      <c r="D90" s="40">
        <f t="shared" si="22"/>
        <v>64889</v>
      </c>
      <c r="E90" s="40">
        <f t="shared" si="22"/>
        <v>66732</v>
      </c>
      <c r="F90" s="40">
        <f t="shared" si="22"/>
        <v>68574</v>
      </c>
      <c r="G90" s="40">
        <f t="shared" si="22"/>
        <v>70416</v>
      </c>
      <c r="H90" s="40">
        <f t="shared" si="22"/>
        <v>72258</v>
      </c>
      <c r="I90" s="40">
        <f t="shared" si="22"/>
        <v>74100</v>
      </c>
      <c r="J90" s="40">
        <f t="shared" si="22"/>
        <v>75943</v>
      </c>
      <c r="K90" s="40">
        <f t="shared" si="22"/>
        <v>77785</v>
      </c>
      <c r="L90" s="40">
        <f t="shared" si="22"/>
        <v>79627</v>
      </c>
      <c r="M90" s="8"/>
      <c r="T90" s="124">
        <f t="shared" si="1"/>
        <v>1.0250044708904389</v>
      </c>
      <c r="U90" s="124">
        <f t="shared" si="2"/>
        <v>1.0250055287018609</v>
      </c>
      <c r="V90" s="124">
        <f t="shared" si="3"/>
        <v>1.0250061440157288</v>
      </c>
      <c r="W90" s="124">
        <f t="shared" si="4"/>
        <v>1.0250071000433476</v>
      </c>
      <c r="X90" s="124">
        <f t="shared" si="5"/>
        <v>1.0249930857799967</v>
      </c>
      <c r="Y90" s="124">
        <f t="shared" si="6"/>
        <v>1.0249943259192011</v>
      </c>
      <c r="Z90" s="124">
        <f t="shared" si="7"/>
        <v>1.0249955044056824</v>
      </c>
      <c r="AA90" s="124">
        <f t="shared" si="8"/>
        <v>1.0249962883481125</v>
      </c>
      <c r="AB90" s="124">
        <f t="shared" si="9"/>
        <v>1.0249973645372128</v>
      </c>
      <c r="AC90" s="124">
        <f t="shared" si="10"/>
        <v>1.0249983909377616</v>
      </c>
    </row>
    <row r="91" spans="1:29" s="1" customFormat="1" x14ac:dyDescent="0.2">
      <c r="A91" s="8"/>
      <c r="B91" s="62">
        <v>14</v>
      </c>
      <c r="C91" s="40">
        <f t="shared" ref="C91:L91" si="23">ROUND(C50*(1+$C$72),0)</f>
        <v>63047</v>
      </c>
      <c r="D91" s="40">
        <f t="shared" si="23"/>
        <v>66732</v>
      </c>
      <c r="E91" s="40">
        <f t="shared" si="23"/>
        <v>68574</v>
      </c>
      <c r="F91" s="40">
        <f t="shared" si="23"/>
        <v>70416</v>
      </c>
      <c r="G91" s="40">
        <f t="shared" si="23"/>
        <v>72258</v>
      </c>
      <c r="H91" s="40">
        <f t="shared" si="23"/>
        <v>74100</v>
      </c>
      <c r="I91" s="40">
        <f t="shared" si="23"/>
        <v>75943</v>
      </c>
      <c r="J91" s="40">
        <f t="shared" si="23"/>
        <v>77785</v>
      </c>
      <c r="K91" s="40">
        <f t="shared" si="23"/>
        <v>79627</v>
      </c>
      <c r="L91" s="40">
        <f t="shared" si="23"/>
        <v>81470</v>
      </c>
      <c r="M91" s="8"/>
      <c r="T91" s="124">
        <f t="shared" si="1"/>
        <v>1.0250044708904389</v>
      </c>
      <c r="U91" s="124">
        <f t="shared" si="2"/>
        <v>1.0250061440157288</v>
      </c>
      <c r="V91" s="124">
        <f t="shared" si="3"/>
        <v>1.0250071000433476</v>
      </c>
      <c r="W91" s="124">
        <f t="shared" si="4"/>
        <v>1.0249930857799967</v>
      </c>
      <c r="X91" s="124">
        <f t="shared" si="5"/>
        <v>1.0249943259192011</v>
      </c>
      <c r="Y91" s="124">
        <f t="shared" si="6"/>
        <v>1.0249955044056824</v>
      </c>
      <c r="Z91" s="124">
        <f t="shared" si="7"/>
        <v>1.0249962883481125</v>
      </c>
      <c r="AA91" s="124">
        <f t="shared" si="8"/>
        <v>1.0249973645372128</v>
      </c>
      <c r="AB91" s="124">
        <f t="shared" si="9"/>
        <v>1.0249983909377616</v>
      </c>
      <c r="AC91" s="124">
        <f t="shared" si="10"/>
        <v>1.024999056401998</v>
      </c>
    </row>
    <row r="92" spans="1:29" s="1" customFormat="1" x14ac:dyDescent="0.2">
      <c r="A92" s="8"/>
      <c r="B92" s="63">
        <v>15</v>
      </c>
      <c r="C92" s="40">
        <f t="shared" ref="C92:L92" si="24">ROUND(C51*(1+$C$72),0)</f>
        <v>63047</v>
      </c>
      <c r="D92" s="40">
        <f t="shared" si="24"/>
        <v>66732</v>
      </c>
      <c r="E92" s="40">
        <f t="shared" si="24"/>
        <v>68574</v>
      </c>
      <c r="F92" s="40">
        <f t="shared" si="24"/>
        <v>72258</v>
      </c>
      <c r="G92" s="40">
        <f t="shared" si="24"/>
        <v>74100</v>
      </c>
      <c r="H92" s="40">
        <f t="shared" si="24"/>
        <v>75943</v>
      </c>
      <c r="I92" s="40">
        <f t="shared" si="24"/>
        <v>77785</v>
      </c>
      <c r="J92" s="40">
        <f t="shared" si="24"/>
        <v>79627</v>
      </c>
      <c r="K92" s="40">
        <f t="shared" si="24"/>
        <v>81470</v>
      </c>
      <c r="L92" s="40">
        <f t="shared" si="24"/>
        <v>83312</v>
      </c>
      <c r="M92" s="8"/>
      <c r="T92" s="124">
        <f t="shared" si="1"/>
        <v>1.0250044708904389</v>
      </c>
      <c r="U92" s="124">
        <f t="shared" si="2"/>
        <v>1.0250061440157288</v>
      </c>
      <c r="V92" s="124">
        <f t="shared" si="3"/>
        <v>1.0250071000433476</v>
      </c>
      <c r="W92" s="124">
        <f t="shared" si="4"/>
        <v>1.0249943259192011</v>
      </c>
      <c r="X92" s="124">
        <f t="shared" si="5"/>
        <v>1.0249955044056824</v>
      </c>
      <c r="Y92" s="124">
        <f t="shared" si="6"/>
        <v>1.0249962883481125</v>
      </c>
      <c r="Z92" s="124">
        <f t="shared" si="7"/>
        <v>1.0249973645372128</v>
      </c>
      <c r="AA92" s="124">
        <f t="shared" si="8"/>
        <v>1.0249983909377616</v>
      </c>
      <c r="AB92" s="124">
        <f t="shared" si="9"/>
        <v>1.024999056401998</v>
      </c>
      <c r="AC92" s="124">
        <f t="shared" si="10"/>
        <v>1.0249999999999999</v>
      </c>
    </row>
    <row r="93" spans="1:29" s="1" customFormat="1" x14ac:dyDescent="0.2">
      <c r="A93" s="8"/>
      <c r="B93" s="62">
        <v>16</v>
      </c>
      <c r="C93" s="40">
        <f t="shared" ref="C93:L93" si="25">ROUND(C52*(1+$C$72),0)</f>
        <v>63047</v>
      </c>
      <c r="D93" s="40">
        <f t="shared" si="25"/>
        <v>66732</v>
      </c>
      <c r="E93" s="40">
        <f t="shared" si="25"/>
        <v>68574</v>
      </c>
      <c r="F93" s="40">
        <f t="shared" si="25"/>
        <v>72258</v>
      </c>
      <c r="G93" s="40">
        <f t="shared" si="25"/>
        <v>75943</v>
      </c>
      <c r="H93" s="40">
        <f t="shared" si="25"/>
        <v>77785</v>
      </c>
      <c r="I93" s="40">
        <f t="shared" si="25"/>
        <v>79627</v>
      </c>
      <c r="J93" s="40">
        <f t="shared" si="25"/>
        <v>81470</v>
      </c>
      <c r="K93" s="40">
        <f t="shared" si="25"/>
        <v>83312</v>
      </c>
      <c r="L93" s="40">
        <f t="shared" si="25"/>
        <v>85154</v>
      </c>
      <c r="M93" s="8"/>
      <c r="T93" s="124">
        <f t="shared" si="1"/>
        <v>1.0250044708904389</v>
      </c>
      <c r="U93" s="124">
        <f t="shared" si="2"/>
        <v>1.0250061440157288</v>
      </c>
      <c r="V93" s="124">
        <f t="shared" si="3"/>
        <v>1.0250071000433476</v>
      </c>
      <c r="W93" s="124">
        <f t="shared" si="4"/>
        <v>1.0249943259192011</v>
      </c>
      <c r="X93" s="124">
        <f t="shared" si="5"/>
        <v>1.0249962883481125</v>
      </c>
      <c r="Y93" s="124">
        <f t="shared" si="6"/>
        <v>1.0249973645372128</v>
      </c>
      <c r="Z93" s="124">
        <f t="shared" si="7"/>
        <v>1.0249983909377616</v>
      </c>
      <c r="AA93" s="124">
        <f t="shared" si="8"/>
        <v>1.024999056401998</v>
      </c>
      <c r="AB93" s="124">
        <f t="shared" si="9"/>
        <v>1.0249999999999999</v>
      </c>
      <c r="AC93" s="124">
        <f t="shared" si="10"/>
        <v>1.0250009027769418</v>
      </c>
    </row>
    <row r="94" spans="1:29" s="1" customFormat="1" x14ac:dyDescent="0.2">
      <c r="A94" s="8"/>
      <c r="B94" s="62">
        <v>17</v>
      </c>
      <c r="C94" s="40">
        <f t="shared" ref="C94:L94" si="26">ROUND(C53*(1+$C$72),0)</f>
        <v>63047</v>
      </c>
      <c r="D94" s="40">
        <f t="shared" si="26"/>
        <v>66732</v>
      </c>
      <c r="E94" s="40">
        <f t="shared" si="26"/>
        <v>68574</v>
      </c>
      <c r="F94" s="40">
        <f t="shared" si="26"/>
        <v>72258</v>
      </c>
      <c r="G94" s="40">
        <f t="shared" si="26"/>
        <v>75943</v>
      </c>
      <c r="H94" s="40">
        <f t="shared" si="26"/>
        <v>79627</v>
      </c>
      <c r="I94" s="40">
        <f t="shared" si="26"/>
        <v>81470</v>
      </c>
      <c r="J94" s="40">
        <f t="shared" si="26"/>
        <v>83312</v>
      </c>
      <c r="K94" s="40">
        <f t="shared" si="26"/>
        <v>85154</v>
      </c>
      <c r="L94" s="40">
        <f t="shared" si="26"/>
        <v>86997</v>
      </c>
      <c r="M94" s="8"/>
      <c r="T94" s="124">
        <f t="shared" si="1"/>
        <v>1.0250044708904389</v>
      </c>
      <c r="U94" s="124">
        <f t="shared" si="2"/>
        <v>1.0250061440157288</v>
      </c>
      <c r="V94" s="124">
        <f t="shared" si="3"/>
        <v>1.0250071000433476</v>
      </c>
      <c r="W94" s="124">
        <f t="shared" si="4"/>
        <v>1.0249943259192011</v>
      </c>
      <c r="X94" s="124">
        <f t="shared" si="5"/>
        <v>1.0249962883481125</v>
      </c>
      <c r="Y94" s="124">
        <f t="shared" si="6"/>
        <v>1.0249983909377616</v>
      </c>
      <c r="Z94" s="124">
        <f t="shared" si="7"/>
        <v>1.024999056401998</v>
      </c>
      <c r="AA94" s="124">
        <f t="shared" si="8"/>
        <v>1.0249999999999999</v>
      </c>
      <c r="AB94" s="124">
        <f t="shared" si="9"/>
        <v>1.0250009027769418</v>
      </c>
      <c r="AC94" s="124">
        <f t="shared" si="10"/>
        <v>1.0250014727540502</v>
      </c>
    </row>
    <row r="95" spans="1:29" s="1" customFormat="1" x14ac:dyDescent="0.2">
      <c r="A95" s="8"/>
      <c r="B95" s="63">
        <v>18</v>
      </c>
      <c r="C95" s="40">
        <f t="shared" ref="C95:L95" si="27">ROUND(C54*(1+$C$72),0)</f>
        <v>63676</v>
      </c>
      <c r="D95" s="40">
        <f t="shared" si="27"/>
        <v>67399</v>
      </c>
      <c r="E95" s="40">
        <f t="shared" si="27"/>
        <v>69258</v>
      </c>
      <c r="F95" s="40">
        <f t="shared" si="27"/>
        <v>72982</v>
      </c>
      <c r="G95" s="40">
        <f t="shared" si="27"/>
        <v>76703</v>
      </c>
      <c r="H95" s="40">
        <f t="shared" si="27"/>
        <v>80426</v>
      </c>
      <c r="I95" s="40">
        <f t="shared" si="27"/>
        <v>82284</v>
      </c>
      <c r="J95" s="40">
        <f t="shared" si="27"/>
        <v>84144</v>
      </c>
      <c r="K95" s="40">
        <f t="shared" si="27"/>
        <v>86006</v>
      </c>
      <c r="L95" s="40">
        <f t="shared" si="27"/>
        <v>87867</v>
      </c>
      <c r="M95" s="8"/>
      <c r="T95" s="124">
        <f t="shared" si="1"/>
        <v>1.0249987927176729</v>
      </c>
      <c r="U95" s="124">
        <f t="shared" si="2"/>
        <v>1.025001900996122</v>
      </c>
      <c r="V95" s="124">
        <f t="shared" si="3"/>
        <v>1.0249966700705946</v>
      </c>
      <c r="W95" s="124">
        <f t="shared" si="4"/>
        <v>1.0249992977725344</v>
      </c>
      <c r="X95" s="124">
        <f t="shared" si="5"/>
        <v>1.0250026726534103</v>
      </c>
      <c r="Y95" s="124">
        <f t="shared" si="6"/>
        <v>1.0250050978792822</v>
      </c>
      <c r="Z95" s="124">
        <f t="shared" si="7"/>
        <v>1.025000934265107</v>
      </c>
      <c r="AA95" s="124">
        <f t="shared" si="8"/>
        <v>1.024996345563514</v>
      </c>
      <c r="AB95" s="124">
        <f t="shared" si="9"/>
        <v>1.0250035753444249</v>
      </c>
      <c r="AC95" s="124">
        <f t="shared" si="10"/>
        <v>1.0249988334655407</v>
      </c>
    </row>
    <row r="96" spans="1:29" s="1" customFormat="1" x14ac:dyDescent="0.2">
      <c r="A96" s="8"/>
      <c r="B96" s="62">
        <v>19</v>
      </c>
      <c r="C96" s="40">
        <f t="shared" ref="C96:L96" si="28">ROUND(C55*(1+$C$72),0)</f>
        <v>64314</v>
      </c>
      <c r="D96" s="40">
        <f t="shared" si="28"/>
        <v>68074</v>
      </c>
      <c r="E96" s="40">
        <f t="shared" si="28"/>
        <v>69952</v>
      </c>
      <c r="F96" s="40">
        <f t="shared" si="28"/>
        <v>73714</v>
      </c>
      <c r="G96" s="40">
        <f t="shared" si="28"/>
        <v>77467</v>
      </c>
      <c r="H96" s="40">
        <f t="shared" si="28"/>
        <v>81229</v>
      </c>
      <c r="I96" s="40">
        <f t="shared" si="28"/>
        <v>83109</v>
      </c>
      <c r="J96" s="40">
        <f t="shared" si="28"/>
        <v>84986</v>
      </c>
      <c r="K96" s="40">
        <f t="shared" si="28"/>
        <v>86866</v>
      </c>
      <c r="L96" s="40">
        <f t="shared" si="28"/>
        <v>88746</v>
      </c>
      <c r="M96" s="8"/>
      <c r="T96" s="124">
        <f t="shared" si="1"/>
        <v>1.0250059765718385</v>
      </c>
      <c r="U96" s="124">
        <f t="shared" si="2"/>
        <v>1.0249947300268016</v>
      </c>
      <c r="V96" s="124">
        <f t="shared" si="3"/>
        <v>1.0249978020689858</v>
      </c>
      <c r="W96" s="124">
        <f t="shared" si="4"/>
        <v>1.0250013905111519</v>
      </c>
      <c r="X96" s="124">
        <f t="shared" si="5"/>
        <v>1.0249940458863691</v>
      </c>
      <c r="Y96" s="124">
        <f t="shared" si="6"/>
        <v>1.0249974762770038</v>
      </c>
      <c r="Z96" s="124">
        <f t="shared" si="7"/>
        <v>1.0249993833403221</v>
      </c>
      <c r="AA96" s="124">
        <f t="shared" si="8"/>
        <v>1.0250021106460989</v>
      </c>
      <c r="AB96" s="124">
        <f t="shared" si="9"/>
        <v>1.0250038349440098</v>
      </c>
      <c r="AC96" s="124">
        <f t="shared" si="10"/>
        <v>1.0250054861921207</v>
      </c>
    </row>
    <row r="97" spans="1:29" s="1" customFormat="1" x14ac:dyDescent="0.2">
      <c r="A97" s="8"/>
      <c r="B97" s="62">
        <v>20</v>
      </c>
      <c r="C97" s="40">
        <f t="shared" ref="C97:L97" si="29">ROUND(C56*(1+$C$72),0)</f>
        <v>64957</v>
      </c>
      <c r="D97" s="40">
        <f t="shared" si="29"/>
        <v>68755</v>
      </c>
      <c r="E97" s="40">
        <f t="shared" si="29"/>
        <v>70650</v>
      </c>
      <c r="F97" s="40">
        <f t="shared" si="29"/>
        <v>74448</v>
      </c>
      <c r="G97" s="40">
        <f t="shared" si="29"/>
        <v>78243</v>
      </c>
      <c r="H97" s="40">
        <f t="shared" si="29"/>
        <v>82042</v>
      </c>
      <c r="I97" s="40">
        <f t="shared" si="29"/>
        <v>83939</v>
      </c>
      <c r="J97" s="40">
        <f t="shared" si="29"/>
        <v>85837</v>
      </c>
      <c r="K97" s="40">
        <f t="shared" si="29"/>
        <v>87735</v>
      </c>
      <c r="L97" s="40">
        <f t="shared" si="29"/>
        <v>89634</v>
      </c>
      <c r="M97" s="8"/>
      <c r="T97" s="124">
        <f t="shared" si="1"/>
        <v>1.0249948716330299</v>
      </c>
      <c r="U97" s="124">
        <f t="shared" si="2"/>
        <v>1.0250007454008765</v>
      </c>
      <c r="V97" s="124">
        <f t="shared" si="3"/>
        <v>1.0249974610820143</v>
      </c>
      <c r="W97" s="124">
        <f t="shared" si="4"/>
        <v>1.0250027536072255</v>
      </c>
      <c r="X97" s="124">
        <f t="shared" si="5"/>
        <v>1.0249950874435056</v>
      </c>
      <c r="Y97" s="124">
        <f t="shared" si="6"/>
        <v>1.0249996876600742</v>
      </c>
      <c r="Z97" s="124">
        <f t="shared" si="7"/>
        <v>1.0249963366384995</v>
      </c>
      <c r="AA97" s="124">
        <f t="shared" si="8"/>
        <v>1.0250050750510491</v>
      </c>
      <c r="AB97" s="124">
        <f t="shared" si="9"/>
        <v>1.0250014603656756</v>
      </c>
      <c r="AC97" s="124">
        <f t="shared" si="10"/>
        <v>1.0249977129265393</v>
      </c>
    </row>
    <row r="98" spans="1:29" s="1" customFormat="1" x14ac:dyDescent="0.2">
      <c r="A98" s="8"/>
      <c r="B98" s="62">
        <v>21</v>
      </c>
      <c r="C98" s="40">
        <f t="shared" ref="C98:L98" si="30">ROUND(C57*(1+$C$72),0)</f>
        <v>65604</v>
      </c>
      <c r="D98" s="40">
        <f t="shared" si="30"/>
        <v>69444</v>
      </c>
      <c r="E98" s="40">
        <f t="shared" si="30"/>
        <v>71356</v>
      </c>
      <c r="F98" s="40">
        <f t="shared" si="30"/>
        <v>75195</v>
      </c>
      <c r="G98" s="40">
        <f t="shared" si="30"/>
        <v>79026</v>
      </c>
      <c r="H98" s="40">
        <f t="shared" si="30"/>
        <v>82863</v>
      </c>
      <c r="I98" s="40">
        <f t="shared" si="30"/>
        <v>84778</v>
      </c>
      <c r="J98" s="40">
        <f t="shared" si="30"/>
        <v>86695</v>
      </c>
      <c r="K98" s="40">
        <f t="shared" si="30"/>
        <v>88612</v>
      </c>
      <c r="L98" s="40">
        <f t="shared" si="30"/>
        <v>90529</v>
      </c>
      <c r="M98" s="8"/>
      <c r="T98" s="124">
        <f t="shared" si="1"/>
        <v>1.0249984375976502</v>
      </c>
      <c r="U98" s="124">
        <f t="shared" si="2"/>
        <v>1.0250036900369004</v>
      </c>
      <c r="V98" s="124">
        <f t="shared" si="3"/>
        <v>1.0249942541944381</v>
      </c>
      <c r="W98" s="124">
        <f t="shared" si="4"/>
        <v>1.0249996592194763</v>
      </c>
      <c r="X98" s="124">
        <f t="shared" si="5"/>
        <v>1.0249938390900011</v>
      </c>
      <c r="Y98" s="124">
        <f t="shared" si="6"/>
        <v>1.0249993815096115</v>
      </c>
      <c r="Z98" s="124">
        <f t="shared" si="7"/>
        <v>1.0250030226091162</v>
      </c>
      <c r="AA98" s="124">
        <f t="shared" si="8"/>
        <v>1.0250059115630172</v>
      </c>
      <c r="AB98" s="124">
        <f t="shared" si="9"/>
        <v>1.0249968190072989</v>
      </c>
      <c r="AC98" s="124">
        <f t="shared" si="10"/>
        <v>1.0249997169416107</v>
      </c>
    </row>
    <row r="99" spans="1:29" s="1" customFormat="1" x14ac:dyDescent="0.2">
      <c r="A99" s="8"/>
      <c r="B99" s="62">
        <v>22</v>
      </c>
      <c r="C99" s="40">
        <f t="shared" ref="C99:L99" si="31">ROUND(C58*(1+$C$72),0)</f>
        <v>66262</v>
      </c>
      <c r="D99" s="40">
        <f t="shared" si="31"/>
        <v>70137</v>
      </c>
      <c r="E99" s="40">
        <f t="shared" si="31"/>
        <v>72071</v>
      </c>
      <c r="F99" s="40">
        <f t="shared" si="31"/>
        <v>75946</v>
      </c>
      <c r="G99" s="40">
        <f t="shared" si="31"/>
        <v>79814</v>
      </c>
      <c r="H99" s="40">
        <f t="shared" si="31"/>
        <v>83691</v>
      </c>
      <c r="I99" s="40">
        <f t="shared" si="31"/>
        <v>85625</v>
      </c>
      <c r="J99" s="40">
        <f t="shared" si="31"/>
        <v>87563</v>
      </c>
      <c r="K99" s="40">
        <f t="shared" si="31"/>
        <v>89499</v>
      </c>
      <c r="L99" s="40">
        <f t="shared" si="31"/>
        <v>91436</v>
      </c>
      <c r="M99" s="8"/>
      <c r="T99" s="124">
        <f t="shared" si="1"/>
        <v>1.0249976796708227</v>
      </c>
      <c r="U99" s="124">
        <f t="shared" si="2"/>
        <v>1.0250051150147605</v>
      </c>
      <c r="V99" s="124">
        <f t="shared" si="3"/>
        <v>1.0250024888711902</v>
      </c>
      <c r="W99" s="124">
        <f t="shared" si="4"/>
        <v>1.0249952762706831</v>
      </c>
      <c r="X99" s="124">
        <f t="shared" si="5"/>
        <v>1.0250041737835027</v>
      </c>
      <c r="Y99" s="124">
        <f t="shared" si="6"/>
        <v>1.024996938150643</v>
      </c>
      <c r="Z99" s="124">
        <f t="shared" si="7"/>
        <v>1.0249949124340112</v>
      </c>
      <c r="AA99" s="124">
        <f t="shared" si="8"/>
        <v>1.0250038044178069</v>
      </c>
      <c r="AB99" s="124">
        <f t="shared" si="9"/>
        <v>1.0250011452654726</v>
      </c>
      <c r="AC99" s="124">
        <f t="shared" si="10"/>
        <v>1.0249983184987557</v>
      </c>
    </row>
    <row r="100" spans="1:29" s="1" customFormat="1" x14ac:dyDescent="0.2">
      <c r="A100" s="8"/>
      <c r="B100" s="63">
        <v>23</v>
      </c>
      <c r="C100" s="40">
        <f t="shared" ref="C100:L100" si="32">ROUND(C59*(1+$C$72),0)</f>
        <v>66923</v>
      </c>
      <c r="D100" s="40">
        <f t="shared" si="32"/>
        <v>70837</v>
      </c>
      <c r="E100" s="40">
        <f t="shared" si="32"/>
        <v>72790</v>
      </c>
      <c r="F100" s="40">
        <f t="shared" si="32"/>
        <v>76705</v>
      </c>
      <c r="G100" s="40">
        <f t="shared" si="32"/>
        <v>80613</v>
      </c>
      <c r="H100" s="40">
        <f t="shared" si="32"/>
        <v>84529</v>
      </c>
      <c r="I100" s="40">
        <f t="shared" si="32"/>
        <v>86481</v>
      </c>
      <c r="J100" s="40">
        <f t="shared" si="32"/>
        <v>88438</v>
      </c>
      <c r="K100" s="40">
        <f t="shared" si="32"/>
        <v>90393</v>
      </c>
      <c r="L100" s="40">
        <f t="shared" si="32"/>
        <v>92347</v>
      </c>
      <c r="M100" s="8"/>
      <c r="T100" s="124">
        <f t="shared" si="1"/>
        <v>1.0249957880871789</v>
      </c>
      <c r="U100" s="124">
        <f t="shared" si="2"/>
        <v>1.0250039792212302</v>
      </c>
      <c r="V100" s="124">
        <f t="shared" si="3"/>
        <v>1.0249947194254736</v>
      </c>
      <c r="W100" s="124">
        <f t="shared" si="4"/>
        <v>1.025002004436486</v>
      </c>
      <c r="X100" s="124">
        <f t="shared" si="5"/>
        <v>1.0249977748674457</v>
      </c>
      <c r="Y100" s="124">
        <f t="shared" si="6"/>
        <v>1.0250039409703275</v>
      </c>
      <c r="Z100" s="124">
        <f t="shared" si="7"/>
        <v>1.0249964443180202</v>
      </c>
      <c r="AA100" s="124">
        <f t="shared" si="8"/>
        <v>1.02499971024907</v>
      </c>
      <c r="AB100" s="124">
        <f t="shared" si="9"/>
        <v>1.0250034018233773</v>
      </c>
      <c r="AC100" s="124">
        <f t="shared" si="10"/>
        <v>1.024995837726844</v>
      </c>
    </row>
    <row r="101" spans="1:29" s="1" customFormat="1" x14ac:dyDescent="0.2">
      <c r="A101" s="8"/>
      <c r="B101" s="63">
        <v>24</v>
      </c>
      <c r="C101" s="40">
        <f t="shared" ref="C101:L101" si="33">ROUND(C60*(1+$C$72),0)</f>
        <v>67595</v>
      </c>
      <c r="D101" s="40">
        <f t="shared" si="33"/>
        <v>71547</v>
      </c>
      <c r="E101" s="40">
        <f t="shared" si="33"/>
        <v>73519</v>
      </c>
      <c r="F101" s="40">
        <f t="shared" si="33"/>
        <v>77471</v>
      </c>
      <c r="G101" s="40">
        <f t="shared" si="33"/>
        <v>81421</v>
      </c>
      <c r="H101" s="40">
        <f t="shared" si="33"/>
        <v>85373</v>
      </c>
      <c r="I101" s="40">
        <f t="shared" si="33"/>
        <v>87347</v>
      </c>
      <c r="J101" s="40">
        <f t="shared" si="33"/>
        <v>89322</v>
      </c>
      <c r="K101" s="40">
        <f t="shared" si="33"/>
        <v>91297</v>
      </c>
      <c r="L101" s="40">
        <f t="shared" si="33"/>
        <v>93273</v>
      </c>
      <c r="M101" s="8"/>
      <c r="T101" s="124">
        <f t="shared" si="1"/>
        <v>1.0250053073726988</v>
      </c>
      <c r="U101" s="124">
        <f t="shared" si="2"/>
        <v>1.0249992836881465</v>
      </c>
      <c r="V101" s="124">
        <f t="shared" si="3"/>
        <v>1.0249979087081393</v>
      </c>
      <c r="W101" s="124">
        <f t="shared" si="4"/>
        <v>1.0250062846482582</v>
      </c>
      <c r="X101" s="124">
        <f t="shared" si="5"/>
        <v>1.0250015736136464</v>
      </c>
      <c r="Y101" s="124">
        <f t="shared" si="6"/>
        <v>1.0249966983227479</v>
      </c>
      <c r="Z101" s="124">
        <f t="shared" si="7"/>
        <v>1.0249950127322014</v>
      </c>
      <c r="AA101" s="124">
        <f t="shared" si="8"/>
        <v>1.0250048770411853</v>
      </c>
      <c r="AB101" s="124">
        <f t="shared" si="9"/>
        <v>1.0250028067811834</v>
      </c>
      <c r="AC101" s="124">
        <f t="shared" si="10"/>
        <v>1.0250005494626255</v>
      </c>
    </row>
    <row r="102" spans="1:29" s="1" customFormat="1" x14ac:dyDescent="0.2">
      <c r="A102" s="8"/>
      <c r="B102" s="62">
        <v>25</v>
      </c>
      <c r="C102" s="40">
        <f t="shared" ref="C102:L102" si="34">ROUND(C61*(1+$C$72),0)</f>
        <v>68271</v>
      </c>
      <c r="D102" s="40">
        <f t="shared" si="34"/>
        <v>72261</v>
      </c>
      <c r="E102" s="40">
        <f t="shared" si="34"/>
        <v>74254</v>
      </c>
      <c r="F102" s="40">
        <f t="shared" si="34"/>
        <v>78246</v>
      </c>
      <c r="G102" s="40">
        <f t="shared" si="34"/>
        <v>82237</v>
      </c>
      <c r="H102" s="40">
        <f t="shared" si="34"/>
        <v>86226</v>
      </c>
      <c r="I102" s="40">
        <f t="shared" si="34"/>
        <v>88222</v>
      </c>
      <c r="J102" s="40">
        <f t="shared" si="34"/>
        <v>90216</v>
      </c>
      <c r="K102" s="40">
        <f t="shared" si="34"/>
        <v>92209</v>
      </c>
      <c r="L102" s="40">
        <f t="shared" si="34"/>
        <v>94205</v>
      </c>
      <c r="M102" s="8"/>
      <c r="T102" s="124">
        <f t="shared" si="1"/>
        <v>1.0249977479506351</v>
      </c>
      <c r="U102" s="124">
        <f t="shared" si="2"/>
        <v>1.0249932623157776</v>
      </c>
      <c r="V102" s="124">
        <f t="shared" si="3"/>
        <v>1.024998964703284</v>
      </c>
      <c r="W102" s="124">
        <f t="shared" si="4"/>
        <v>1.0249941051638765</v>
      </c>
      <c r="X102" s="124">
        <f t="shared" si="5"/>
        <v>1.0250028044022883</v>
      </c>
      <c r="Y102" s="124">
        <f t="shared" si="6"/>
        <v>1.0249991084483434</v>
      </c>
      <c r="Z102" s="124">
        <f t="shared" si="7"/>
        <v>1.0250029046125246</v>
      </c>
      <c r="AA102" s="124">
        <f t="shared" si="8"/>
        <v>1.0249954553717506</v>
      </c>
      <c r="AB102" s="124">
        <f t="shared" si="9"/>
        <v>1.0249999999999999</v>
      </c>
      <c r="AC102" s="124">
        <f t="shared" si="10"/>
        <v>1.0250035361833156</v>
      </c>
    </row>
    <row r="103" spans="1:29" s="1" customFormat="1" x14ac:dyDescent="0.2">
      <c r="A103" s="8"/>
      <c r="B103" s="63">
        <v>26</v>
      </c>
      <c r="C103" s="40">
        <f t="shared" ref="C103:L103" si="35">ROUND(C62*(1+$C$72),0)</f>
        <v>68955</v>
      </c>
      <c r="D103" s="40">
        <f t="shared" si="35"/>
        <v>72983</v>
      </c>
      <c r="E103" s="40">
        <f t="shared" si="35"/>
        <v>74997</v>
      </c>
      <c r="F103" s="40">
        <f t="shared" si="35"/>
        <v>79029</v>
      </c>
      <c r="G103" s="40">
        <f t="shared" si="35"/>
        <v>83058</v>
      </c>
      <c r="H103" s="40">
        <f t="shared" si="35"/>
        <v>87090</v>
      </c>
      <c r="I103" s="40">
        <f t="shared" si="35"/>
        <v>89102</v>
      </c>
      <c r="J103" s="40">
        <f t="shared" si="35"/>
        <v>91117</v>
      </c>
      <c r="K103" s="40">
        <f t="shared" si="35"/>
        <v>93132</v>
      </c>
      <c r="L103" s="40">
        <f t="shared" si="35"/>
        <v>95147</v>
      </c>
      <c r="M103" s="8"/>
      <c r="T103" s="124">
        <f t="shared" si="1"/>
        <v>1.0250026013408053</v>
      </c>
      <c r="U103" s="124">
        <f t="shared" si="2"/>
        <v>1.0249989466735951</v>
      </c>
      <c r="V103" s="124">
        <f t="shared" si="3"/>
        <v>1.0249972665646183</v>
      </c>
      <c r="W103" s="124">
        <f t="shared" si="4"/>
        <v>1.0250061607501848</v>
      </c>
      <c r="X103" s="124">
        <f t="shared" si="5"/>
        <v>1.0250024681607266</v>
      </c>
      <c r="Y103" s="124">
        <f t="shared" si="6"/>
        <v>1.0249982345879529</v>
      </c>
      <c r="Z103" s="124">
        <f t="shared" si="7"/>
        <v>1.0249974116807969</v>
      </c>
      <c r="AA103" s="124">
        <f t="shared" si="8"/>
        <v>1.024995781540019</v>
      </c>
      <c r="AB103" s="124">
        <f t="shared" si="9"/>
        <v>1.0250055029716048</v>
      </c>
      <c r="AC103" s="124">
        <f t="shared" si="10"/>
        <v>1.0250037704953354</v>
      </c>
    </row>
    <row r="104" spans="1:29" s="1" customFormat="1" x14ac:dyDescent="0.2">
      <c r="A104" s="8"/>
      <c r="B104" s="63">
        <v>27</v>
      </c>
      <c r="C104" s="40">
        <f t="shared" ref="C104:L104" si="36">ROUND(C63*(1+$C$72),0)</f>
        <v>69644</v>
      </c>
      <c r="D104" s="40">
        <f t="shared" si="36"/>
        <v>73716</v>
      </c>
      <c r="E104" s="40">
        <f t="shared" si="36"/>
        <v>75748</v>
      </c>
      <c r="F104" s="40">
        <f t="shared" si="36"/>
        <v>79817</v>
      </c>
      <c r="G104" s="40">
        <f t="shared" si="36"/>
        <v>83889</v>
      </c>
      <c r="H104" s="40">
        <f t="shared" si="36"/>
        <v>87960</v>
      </c>
      <c r="I104" s="40">
        <f t="shared" si="36"/>
        <v>89994</v>
      </c>
      <c r="J104" s="40">
        <f t="shared" si="36"/>
        <v>92028</v>
      </c>
      <c r="K104" s="40">
        <f t="shared" si="36"/>
        <v>94061</v>
      </c>
      <c r="L104" s="40">
        <f t="shared" si="36"/>
        <v>96097</v>
      </c>
      <c r="M104" s="8"/>
      <c r="T104" s="124">
        <f t="shared" si="1"/>
        <v>1.0250055191699168</v>
      </c>
      <c r="U104" s="124">
        <f t="shared" si="2"/>
        <v>1.0250006952362414</v>
      </c>
      <c r="V104" s="124">
        <f t="shared" si="3"/>
        <v>1.0250067658998647</v>
      </c>
      <c r="W104" s="124">
        <f t="shared" si="4"/>
        <v>1.0250032104790034</v>
      </c>
      <c r="X104" s="124">
        <f t="shared" si="5"/>
        <v>1.0249990836113045</v>
      </c>
      <c r="Y104" s="124">
        <f t="shared" si="6"/>
        <v>1.0249956301345919</v>
      </c>
      <c r="Z104" s="124">
        <f t="shared" si="7"/>
        <v>1.025000284741284</v>
      </c>
      <c r="AA104" s="124">
        <f t="shared" si="8"/>
        <v>1.0250047336355435</v>
      </c>
      <c r="AB104" s="124">
        <f t="shared" si="9"/>
        <v>1.0249980929963931</v>
      </c>
      <c r="AC104" s="124">
        <f t="shared" si="10"/>
        <v>1.0250018666069352</v>
      </c>
    </row>
    <row r="105" spans="1:29" s="1" customFormat="1" x14ac:dyDescent="0.2">
      <c r="A105" s="8"/>
      <c r="B105" s="63">
        <v>28</v>
      </c>
      <c r="C105" s="40">
        <f t="shared" ref="C105:L105" si="37">ROUND(C64*(1+$C$72),0)</f>
        <v>70342</v>
      </c>
      <c r="D105" s="40">
        <f t="shared" si="37"/>
        <v>74450</v>
      </c>
      <c r="E105" s="40">
        <f t="shared" si="37"/>
        <v>76504</v>
      </c>
      <c r="F105" s="40">
        <f t="shared" si="37"/>
        <v>80615</v>
      </c>
      <c r="G105" s="40">
        <f t="shared" si="37"/>
        <v>84729</v>
      </c>
      <c r="H105" s="40">
        <f t="shared" si="37"/>
        <v>88841</v>
      </c>
      <c r="I105" s="40">
        <f t="shared" si="37"/>
        <v>90894</v>
      </c>
      <c r="J105" s="40">
        <f t="shared" si="37"/>
        <v>92949</v>
      </c>
      <c r="K105" s="40">
        <f t="shared" si="37"/>
        <v>95004</v>
      </c>
      <c r="L105" s="40">
        <f t="shared" si="37"/>
        <v>97058</v>
      </c>
      <c r="M105" s="8"/>
      <c r="T105" s="124">
        <f t="shared" si="1"/>
        <v>1.0250051001078309</v>
      </c>
      <c r="U105" s="124">
        <f t="shared" si="2"/>
        <v>1.025002065148553</v>
      </c>
      <c r="V105" s="124">
        <f t="shared" si="3"/>
        <v>1.0250006699000509</v>
      </c>
      <c r="W105" s="124">
        <f t="shared" si="4"/>
        <v>1.0249971391880379</v>
      </c>
      <c r="X105" s="124">
        <f t="shared" si="5"/>
        <v>1.0250054438557015</v>
      </c>
      <c r="Y105" s="124">
        <f t="shared" si="6"/>
        <v>1.0250017306227934</v>
      </c>
      <c r="Z105" s="124">
        <f t="shared" si="7"/>
        <v>1.0250008457660948</v>
      </c>
      <c r="AA105" s="124">
        <f t="shared" si="8"/>
        <v>1.0249994486226595</v>
      </c>
      <c r="AB105" s="124">
        <f t="shared" si="9"/>
        <v>1.0249981119250813</v>
      </c>
      <c r="AC105" s="124">
        <f t="shared" si="10"/>
        <v>1.0249970958169203</v>
      </c>
    </row>
    <row r="106" spans="1:29" s="1" customFormat="1" x14ac:dyDescent="0.2">
      <c r="A106" s="8"/>
      <c r="B106" s="62">
        <v>29</v>
      </c>
      <c r="C106" s="40">
        <f t="shared" ref="C106:L106" si="38">ROUND(C65*(1+$C$72),0)</f>
        <v>71045</v>
      </c>
      <c r="D106" s="40">
        <f t="shared" si="38"/>
        <v>75197</v>
      </c>
      <c r="E106" s="40">
        <f t="shared" si="38"/>
        <v>77269</v>
      </c>
      <c r="F106" s="40">
        <f t="shared" si="38"/>
        <v>81423</v>
      </c>
      <c r="G106" s="40">
        <f t="shared" si="38"/>
        <v>85574</v>
      </c>
      <c r="H106" s="40">
        <f t="shared" si="38"/>
        <v>89731</v>
      </c>
      <c r="I106" s="40">
        <f t="shared" si="38"/>
        <v>91803</v>
      </c>
      <c r="J106" s="40">
        <f t="shared" si="38"/>
        <v>93879</v>
      </c>
      <c r="K106" s="40">
        <f t="shared" si="38"/>
        <v>95953</v>
      </c>
      <c r="L106" s="40">
        <f t="shared" si="38"/>
        <v>98030</v>
      </c>
      <c r="M106" s="8"/>
      <c r="T106" s="124">
        <f t="shared" si="1"/>
        <v>1.0250028855032318</v>
      </c>
      <c r="U106" s="124">
        <f t="shared" si="2"/>
        <v>1.0249989776862996</v>
      </c>
      <c r="V106" s="124">
        <f t="shared" si="3"/>
        <v>1.0250053061657647</v>
      </c>
      <c r="W106" s="124">
        <f t="shared" si="4"/>
        <v>1.0250009441444163</v>
      </c>
      <c r="X106" s="124">
        <f t="shared" si="5"/>
        <v>1.0249979038652723</v>
      </c>
      <c r="Y106" s="124">
        <f t="shared" si="6"/>
        <v>1.0250051403897558</v>
      </c>
      <c r="Z106" s="124">
        <f t="shared" si="7"/>
        <v>1.0249988834799697</v>
      </c>
      <c r="AA106" s="124">
        <f t="shared" si="8"/>
        <v>1.0250030025439736</v>
      </c>
      <c r="AB106" s="124">
        <f t="shared" si="9"/>
        <v>1.0249965282599638</v>
      </c>
      <c r="AC106" s="124">
        <f t="shared" si="10"/>
        <v>1.0250002613996383</v>
      </c>
    </row>
    <row r="107" spans="1:29" s="1" customFormat="1" x14ac:dyDescent="0.2">
      <c r="A107" s="8"/>
      <c r="B107" s="62">
        <v>30</v>
      </c>
      <c r="C107" s="40">
        <f t="shared" ref="C107:L107" si="39">ROUND(C66*(1+$C$72),0)</f>
        <v>71753</v>
      </c>
      <c r="D107" s="40">
        <f t="shared" si="39"/>
        <v>75948</v>
      </c>
      <c r="E107" s="40">
        <f t="shared" si="39"/>
        <v>78041</v>
      </c>
      <c r="F107" s="40">
        <f t="shared" si="39"/>
        <v>82239</v>
      </c>
      <c r="G107" s="40">
        <f t="shared" si="39"/>
        <v>86430</v>
      </c>
      <c r="H107" s="40">
        <f t="shared" si="39"/>
        <v>90626</v>
      </c>
      <c r="I107" s="40">
        <f t="shared" si="39"/>
        <v>92720</v>
      </c>
      <c r="J107" s="40">
        <f t="shared" si="39"/>
        <v>94817</v>
      </c>
      <c r="K107" s="40">
        <f t="shared" si="39"/>
        <v>96914</v>
      </c>
      <c r="L107" s="40">
        <f t="shared" si="39"/>
        <v>99009</v>
      </c>
      <c r="M107" s="8"/>
      <c r="T107" s="124">
        <f t="shared" si="1"/>
        <v>1.0249989286173449</v>
      </c>
      <c r="U107" s="124">
        <f t="shared" si="2"/>
        <v>1.024994601597927</v>
      </c>
      <c r="V107" s="124">
        <f t="shared" si="3"/>
        <v>1.0249940896792666</v>
      </c>
      <c r="W107" s="124">
        <f t="shared" si="4"/>
        <v>1.0250021811474082</v>
      </c>
      <c r="X107" s="124">
        <f t="shared" si="5"/>
        <v>1.0249994070349375</v>
      </c>
      <c r="Y107" s="124">
        <f t="shared" si="6"/>
        <v>1.0249954759319579</v>
      </c>
      <c r="Z107" s="124">
        <f t="shared" si="7"/>
        <v>1.0249947490023104</v>
      </c>
      <c r="AA107" s="124">
        <f t="shared" si="8"/>
        <v>1.0250043241373346</v>
      </c>
      <c r="AB107" s="124">
        <f t="shared" si="9"/>
        <v>1.0250026441036488</v>
      </c>
      <c r="AC107" s="124">
        <f t="shared" si="10"/>
        <v>1.025001552891484</v>
      </c>
    </row>
    <row r="108" spans="1:29" s="1" customFormat="1" x14ac:dyDescent="0.2">
      <c r="A108" s="8"/>
      <c r="B108" s="64">
        <v>31</v>
      </c>
      <c r="C108" s="40">
        <f t="shared" ref="C108:L108" si="40">ROUND(C67*(1+$C$72),0)</f>
        <v>72469</v>
      </c>
      <c r="D108" s="40">
        <f t="shared" si="40"/>
        <v>76707</v>
      </c>
      <c r="E108" s="40">
        <f t="shared" si="40"/>
        <v>78820</v>
      </c>
      <c r="F108" s="40">
        <f t="shared" si="40"/>
        <v>83060</v>
      </c>
      <c r="G108" s="40">
        <f t="shared" si="40"/>
        <v>87295</v>
      </c>
      <c r="H108" s="40">
        <f t="shared" si="40"/>
        <v>91534</v>
      </c>
      <c r="I108" s="40">
        <f t="shared" si="40"/>
        <v>93648</v>
      </c>
      <c r="J108" s="40">
        <f t="shared" si="40"/>
        <v>95764</v>
      </c>
      <c r="K108" s="40">
        <f t="shared" si="40"/>
        <v>97882</v>
      </c>
      <c r="L108" s="40">
        <f t="shared" si="40"/>
        <v>99999</v>
      </c>
      <c r="M108" s="8"/>
      <c r="T108" s="124">
        <f t="shared" si="1"/>
        <v>1.0250067184339684</v>
      </c>
      <c r="U108" s="124">
        <f t="shared" si="2"/>
        <v>1.0250013362552781</v>
      </c>
      <c r="V108" s="124">
        <f t="shared" si="3"/>
        <v>1.0249941480922782</v>
      </c>
      <c r="W108" s="124">
        <f t="shared" si="4"/>
        <v>1.0250018510748575</v>
      </c>
      <c r="X108" s="124">
        <f t="shared" si="5"/>
        <v>1.0249982387337671</v>
      </c>
      <c r="Y108" s="124">
        <f t="shared" si="6"/>
        <v>1.025005319089372</v>
      </c>
      <c r="Z108" s="124">
        <f t="shared" si="7"/>
        <v>1.024998905476993</v>
      </c>
      <c r="AA108" s="124">
        <f t="shared" si="8"/>
        <v>1.0250032110288136</v>
      </c>
      <c r="AB108" s="124">
        <f t="shared" si="9"/>
        <v>1.024996073092832</v>
      </c>
      <c r="AC108" s="124">
        <f t="shared" si="10"/>
        <v>1.0249999999999999</v>
      </c>
    </row>
    <row r="109" spans="1:29" s="1" customFormat="1" x14ac:dyDescent="0.2">
      <c r="A109" s="8"/>
      <c r="B109" s="46"/>
      <c r="C109" s="65"/>
      <c r="D109" s="66"/>
      <c r="E109" s="66"/>
      <c r="F109" s="66"/>
      <c r="G109" s="66"/>
      <c r="H109" s="66"/>
      <c r="I109" s="66"/>
      <c r="J109" s="66"/>
      <c r="K109" s="66"/>
      <c r="L109" s="66"/>
      <c r="M109" s="8"/>
      <c r="T109" s="8"/>
      <c r="U109" s="8"/>
      <c r="V109" s="8"/>
      <c r="W109" s="8"/>
      <c r="X109" s="8"/>
      <c r="Y109" s="8"/>
    </row>
    <row r="110" spans="1:29" s="1" customFormat="1" ht="30" x14ac:dyDescent="0.2">
      <c r="A110" s="8"/>
      <c r="B110" s="167" t="s">
        <v>31</v>
      </c>
      <c r="C110" s="167"/>
      <c r="D110" s="167"/>
      <c r="E110" s="167"/>
      <c r="F110" s="167"/>
      <c r="G110" s="167"/>
      <c r="H110" s="167"/>
      <c r="I110" s="167"/>
      <c r="J110" s="167"/>
      <c r="K110" s="167"/>
      <c r="L110" s="167"/>
      <c r="M110" s="8"/>
      <c r="T110" s="8"/>
      <c r="U110" s="8"/>
      <c r="V110" s="8"/>
      <c r="W110" s="8"/>
      <c r="X110" s="8"/>
      <c r="Y110" s="8"/>
    </row>
    <row r="111" spans="1:29" s="1" customFormat="1" ht="15" customHeight="1" x14ac:dyDescent="0.3">
      <c r="A111" s="8"/>
      <c r="B111" s="67"/>
      <c r="C111" s="68"/>
      <c r="D111" s="69"/>
      <c r="E111" s="70"/>
      <c r="F111" s="70"/>
      <c r="G111" s="70"/>
      <c r="H111" s="70"/>
      <c r="I111" s="71"/>
      <c r="J111" s="71"/>
      <c r="K111" s="71"/>
      <c r="L111" s="19"/>
      <c r="M111" s="8"/>
      <c r="T111" s="8"/>
      <c r="U111" s="8"/>
      <c r="V111" s="8"/>
      <c r="W111" s="8"/>
      <c r="X111" s="8"/>
      <c r="Y111" s="8"/>
    </row>
    <row r="112" spans="1:29" s="1" customFormat="1" ht="20.25" x14ac:dyDescent="0.3">
      <c r="A112" s="8"/>
      <c r="B112" s="72"/>
      <c r="C112" s="20"/>
      <c r="D112" s="73"/>
      <c r="E112" s="74" t="s">
        <v>3</v>
      </c>
      <c r="F112" s="74" t="s">
        <v>4</v>
      </c>
      <c r="G112" s="168" t="s">
        <v>5</v>
      </c>
      <c r="H112" s="168"/>
      <c r="I112" s="152"/>
      <c r="J112" s="153"/>
      <c r="K112" s="107"/>
      <c r="L112" s="107"/>
      <c r="M112" s="8"/>
      <c r="T112" s="8"/>
      <c r="U112" s="8"/>
      <c r="V112" s="8"/>
      <c r="W112" s="8"/>
      <c r="X112" s="8"/>
      <c r="Y112" s="8"/>
    </row>
    <row r="113" spans="1:29" s="1" customFormat="1" ht="20.25" x14ac:dyDescent="0.3">
      <c r="A113" s="8"/>
      <c r="B113" s="72"/>
      <c r="C113" s="136">
        <f>SUM(K18:L18)</f>
        <v>2.3E-2</v>
      </c>
      <c r="D113" s="75" t="s">
        <v>31</v>
      </c>
      <c r="E113" s="56">
        <f>G18</f>
        <v>3</v>
      </c>
      <c r="F113" s="56">
        <f>H18</f>
        <v>1</v>
      </c>
      <c r="G113" s="166">
        <f>I18</f>
        <v>45650</v>
      </c>
      <c r="H113" s="166"/>
      <c r="I113" s="159"/>
      <c r="J113" s="159"/>
      <c r="K113" s="25"/>
      <c r="L113" s="25"/>
      <c r="M113" s="8"/>
      <c r="T113" s="8"/>
      <c r="U113" s="8"/>
      <c r="V113" s="8"/>
      <c r="W113" s="8"/>
      <c r="X113" s="8"/>
      <c r="Y113" s="8"/>
    </row>
    <row r="114" spans="1:29" s="1" customFormat="1" x14ac:dyDescent="0.2">
      <c r="A114" s="8"/>
      <c r="B114" s="76"/>
      <c r="M114" s="8"/>
      <c r="T114" s="8"/>
      <c r="U114" s="8"/>
      <c r="V114" s="8"/>
      <c r="W114" s="8"/>
      <c r="X114" s="8"/>
      <c r="Y114" s="8"/>
    </row>
    <row r="115" spans="1:29" s="1" customFormat="1" ht="15.75" x14ac:dyDescent="0.2">
      <c r="A115" s="8"/>
      <c r="B115" s="58" t="s">
        <v>33</v>
      </c>
      <c r="C115" s="27"/>
      <c r="D115" s="28"/>
      <c r="E115" s="28"/>
      <c r="F115" s="28"/>
      <c r="G115" s="28"/>
      <c r="H115" s="28"/>
      <c r="I115" s="29"/>
      <c r="J115" s="30"/>
      <c r="K115" s="28"/>
      <c r="L115" s="28"/>
      <c r="M115" s="8"/>
      <c r="T115" s="8"/>
      <c r="U115" s="8"/>
      <c r="V115" s="8"/>
      <c r="W115" s="8"/>
      <c r="X115" s="8"/>
      <c r="Y115" s="8"/>
    </row>
    <row r="116" spans="1:29" s="1" customFormat="1" x14ac:dyDescent="0.2">
      <c r="A116" s="8"/>
      <c r="B116" s="31"/>
      <c r="C116" s="32">
        <v>1</v>
      </c>
      <c r="D116" s="32">
        <v>2</v>
      </c>
      <c r="E116" s="32">
        <v>3</v>
      </c>
      <c r="F116" s="32">
        <v>4</v>
      </c>
      <c r="G116" s="32">
        <v>5</v>
      </c>
      <c r="H116" s="32">
        <v>6</v>
      </c>
      <c r="I116" s="32">
        <v>7</v>
      </c>
      <c r="J116" s="32">
        <v>8</v>
      </c>
      <c r="K116" s="32">
        <v>9</v>
      </c>
      <c r="L116" s="33">
        <v>10</v>
      </c>
      <c r="M116" s="8"/>
      <c r="T116" s="8"/>
      <c r="U116" s="8"/>
      <c r="V116" s="8"/>
      <c r="W116" s="8"/>
      <c r="X116" s="8"/>
      <c r="Y116" s="8"/>
    </row>
    <row r="117" spans="1:29" s="1" customFormat="1" ht="15.75" thickBot="1" x14ac:dyDescent="0.25">
      <c r="A117" s="8"/>
      <c r="B117" s="34" t="s">
        <v>3</v>
      </c>
      <c r="C117" s="35" t="s">
        <v>15</v>
      </c>
      <c r="D117" s="35" t="s">
        <v>16</v>
      </c>
      <c r="E117" s="35" t="s">
        <v>17</v>
      </c>
      <c r="F117" s="35" t="s">
        <v>18</v>
      </c>
      <c r="G117" s="35" t="s">
        <v>19</v>
      </c>
      <c r="H117" s="35" t="s">
        <v>20</v>
      </c>
      <c r="I117" s="35" t="s">
        <v>21</v>
      </c>
      <c r="J117" s="35" t="s">
        <v>22</v>
      </c>
      <c r="K117" s="35" t="s">
        <v>23</v>
      </c>
      <c r="L117" s="36" t="s">
        <v>24</v>
      </c>
      <c r="M117" s="8"/>
      <c r="T117" s="8"/>
      <c r="U117" s="8"/>
      <c r="V117" s="8"/>
      <c r="W117" s="8"/>
      <c r="X117" s="8"/>
      <c r="Y117" s="8"/>
    </row>
    <row r="118" spans="1:29" s="1" customFormat="1" x14ac:dyDescent="0.2">
      <c r="A118" s="8"/>
      <c r="B118" s="31">
        <v>0</v>
      </c>
      <c r="C118" s="37"/>
      <c r="D118" s="37"/>
      <c r="E118" s="37"/>
      <c r="F118" s="37"/>
      <c r="G118" s="37"/>
      <c r="H118" s="37"/>
      <c r="I118" s="37"/>
      <c r="J118" s="37"/>
      <c r="K118" s="37"/>
      <c r="L118" s="38"/>
      <c r="M118" s="8"/>
      <c r="T118" s="8"/>
      <c r="U118" s="8"/>
      <c r="V118" s="8"/>
      <c r="W118" s="8"/>
      <c r="X118" s="8"/>
      <c r="Y118" s="8"/>
    </row>
    <row r="119" spans="1:29" s="1" customFormat="1" x14ac:dyDescent="0.2">
      <c r="A119" s="8"/>
      <c r="B119" s="39">
        <v>1</v>
      </c>
      <c r="C119" s="40">
        <f>ROUND(C78*(1+$C$113),0)</f>
        <v>41882</v>
      </c>
      <c r="D119" s="40">
        <f t="shared" ref="D119:L119" si="41">ROUND(D78*(1+$C$113),0)</f>
        <v>43765</v>
      </c>
      <c r="E119" s="40">
        <f t="shared" si="41"/>
        <v>45650</v>
      </c>
      <c r="F119" s="40">
        <f t="shared" si="41"/>
        <v>47535</v>
      </c>
      <c r="G119" s="40">
        <f t="shared" si="41"/>
        <v>49419</v>
      </c>
      <c r="H119" s="40">
        <f t="shared" si="41"/>
        <v>51304</v>
      </c>
      <c r="I119" s="40">
        <f t="shared" si="41"/>
        <v>53189</v>
      </c>
      <c r="J119" s="40">
        <f t="shared" si="41"/>
        <v>55073</v>
      </c>
      <c r="K119" s="40">
        <f t="shared" si="41"/>
        <v>56959</v>
      </c>
      <c r="L119" s="40">
        <f t="shared" si="41"/>
        <v>58843</v>
      </c>
      <c r="M119" s="8"/>
      <c r="T119" s="124">
        <f t="shared" ref="T119:T149" si="42">C119/C78</f>
        <v>1.023009281875916</v>
      </c>
      <c r="U119" s="124">
        <f t="shared" ref="U119:U149" si="43">D119/D78</f>
        <v>1.0230008648699189</v>
      </c>
      <c r="V119" s="124">
        <f t="shared" ref="V119:V149" si="44">E119/E78</f>
        <v>1.0229921118680532</v>
      </c>
      <c r="W119" s="124">
        <f t="shared" ref="W119:W149" si="45">F119/F78</f>
        <v>1.0230060689536435</v>
      </c>
      <c r="X119" s="124">
        <f t="shared" ref="X119:X149" si="46">G119/G78</f>
        <v>1.0229982611575723</v>
      </c>
      <c r="Y119" s="124">
        <f t="shared" ref="Y119:Y149" si="47">H119/H78</f>
        <v>1.0229905684831808</v>
      </c>
      <c r="Z119" s="124">
        <f t="shared" ref="Z119:Z149" si="48">I119/I78</f>
        <v>1.0230030965706922</v>
      </c>
      <c r="AA119" s="124">
        <f t="shared" ref="AA119:AA149" si="49">J119/J78</f>
        <v>1.022996192068357</v>
      </c>
      <c r="AB119" s="124">
        <f t="shared" ref="AB119:AB149" si="50">K119/K78</f>
        <v>1.0230072919285893</v>
      </c>
      <c r="AC119" s="124">
        <f t="shared" ref="AC119:AC149" si="51">L119/L78</f>
        <v>1.0230006954102921</v>
      </c>
    </row>
    <row r="120" spans="1:29" s="1" customFormat="1" x14ac:dyDescent="0.2">
      <c r="A120" s="8"/>
      <c r="B120" s="39">
        <v>2</v>
      </c>
      <c r="C120" s="40">
        <f t="shared" ref="C120:L120" si="52">ROUND(C79*(1+$C$113),0)</f>
        <v>43765</v>
      </c>
      <c r="D120" s="40">
        <f t="shared" si="52"/>
        <v>45650</v>
      </c>
      <c r="E120" s="40">
        <f t="shared" si="52"/>
        <v>47535</v>
      </c>
      <c r="F120" s="40">
        <f t="shared" si="52"/>
        <v>49419</v>
      </c>
      <c r="G120" s="40">
        <f t="shared" si="52"/>
        <v>51304</v>
      </c>
      <c r="H120" s="40">
        <f t="shared" si="52"/>
        <v>53189</v>
      </c>
      <c r="I120" s="40">
        <f t="shared" si="52"/>
        <v>55073</v>
      </c>
      <c r="J120" s="40">
        <f t="shared" si="52"/>
        <v>56959</v>
      </c>
      <c r="K120" s="40">
        <f t="shared" si="52"/>
        <v>58843</v>
      </c>
      <c r="L120" s="40">
        <f t="shared" si="52"/>
        <v>60727</v>
      </c>
      <c r="M120" s="8"/>
      <c r="T120" s="124">
        <f t="shared" si="42"/>
        <v>1.0230008648699189</v>
      </c>
      <c r="U120" s="124">
        <f t="shared" si="43"/>
        <v>1.0229921118680532</v>
      </c>
      <c r="V120" s="124">
        <f t="shared" si="44"/>
        <v>1.0230060689536435</v>
      </c>
      <c r="W120" s="124">
        <f t="shared" si="45"/>
        <v>1.0229982611575723</v>
      </c>
      <c r="X120" s="124">
        <f t="shared" si="46"/>
        <v>1.0229905684831808</v>
      </c>
      <c r="Y120" s="124">
        <f t="shared" si="47"/>
        <v>1.0230030965706922</v>
      </c>
      <c r="Z120" s="124">
        <f t="shared" si="48"/>
        <v>1.022996192068357</v>
      </c>
      <c r="AA120" s="124">
        <f t="shared" si="49"/>
        <v>1.0230072919285893</v>
      </c>
      <c r="AB120" s="124">
        <f t="shared" si="50"/>
        <v>1.0230006954102921</v>
      </c>
      <c r="AC120" s="124">
        <f t="shared" si="51"/>
        <v>1.0229945082712846</v>
      </c>
    </row>
    <row r="121" spans="1:29" s="1" customFormat="1" x14ac:dyDescent="0.2">
      <c r="A121" s="8"/>
      <c r="B121" s="39">
        <v>3</v>
      </c>
      <c r="C121" s="40">
        <f t="shared" ref="C121:L121" si="53">ROUND(C80*(1+$C$113),0)</f>
        <v>45650</v>
      </c>
      <c r="D121" s="40">
        <f t="shared" si="53"/>
        <v>47535</v>
      </c>
      <c r="E121" s="40">
        <f t="shared" si="53"/>
        <v>49419</v>
      </c>
      <c r="F121" s="40">
        <f t="shared" si="53"/>
        <v>51304</v>
      </c>
      <c r="G121" s="40">
        <f t="shared" si="53"/>
        <v>53189</v>
      </c>
      <c r="H121" s="40">
        <f t="shared" si="53"/>
        <v>55073</v>
      </c>
      <c r="I121" s="40">
        <f t="shared" si="53"/>
        <v>56959</v>
      </c>
      <c r="J121" s="40">
        <f t="shared" si="53"/>
        <v>58843</v>
      </c>
      <c r="K121" s="40">
        <f t="shared" si="53"/>
        <v>60727</v>
      </c>
      <c r="L121" s="40">
        <f t="shared" si="53"/>
        <v>62613</v>
      </c>
      <c r="M121" s="8"/>
      <c r="T121" s="124">
        <f t="shared" si="42"/>
        <v>1.0229921118680532</v>
      </c>
      <c r="U121" s="124">
        <f t="shared" si="43"/>
        <v>1.0230060689536435</v>
      </c>
      <c r="V121" s="124">
        <f t="shared" si="44"/>
        <v>1.0229982611575723</v>
      </c>
      <c r="W121" s="124">
        <f t="shared" si="45"/>
        <v>1.0229905684831808</v>
      </c>
      <c r="X121" s="124">
        <f t="shared" si="46"/>
        <v>1.0230030965706922</v>
      </c>
      <c r="Y121" s="124">
        <f t="shared" si="47"/>
        <v>1.022996192068357</v>
      </c>
      <c r="Z121" s="124">
        <f t="shared" si="48"/>
        <v>1.0230072919285893</v>
      </c>
      <c r="AA121" s="124">
        <f t="shared" si="49"/>
        <v>1.0230006954102921</v>
      </c>
      <c r="AB121" s="124">
        <f t="shared" si="50"/>
        <v>1.0229945082712846</v>
      </c>
      <c r="AC121" s="124">
        <f t="shared" si="51"/>
        <v>1.0230046564823136</v>
      </c>
    </row>
    <row r="122" spans="1:29" s="1" customFormat="1" x14ac:dyDescent="0.2">
      <c r="A122" s="8"/>
      <c r="B122" s="39">
        <v>4</v>
      </c>
      <c r="C122" s="40">
        <f t="shared" ref="C122:L122" si="54">ROUND(C81*(1+$C$113),0)</f>
        <v>47535</v>
      </c>
      <c r="D122" s="40">
        <f t="shared" si="54"/>
        <v>49419</v>
      </c>
      <c r="E122" s="40">
        <f t="shared" si="54"/>
        <v>51304</v>
      </c>
      <c r="F122" s="40">
        <f t="shared" si="54"/>
        <v>53189</v>
      </c>
      <c r="G122" s="40">
        <f t="shared" si="54"/>
        <v>55073</v>
      </c>
      <c r="H122" s="40">
        <f t="shared" si="54"/>
        <v>56959</v>
      </c>
      <c r="I122" s="40">
        <f t="shared" si="54"/>
        <v>58843</v>
      </c>
      <c r="J122" s="40">
        <f t="shared" si="54"/>
        <v>60727</v>
      </c>
      <c r="K122" s="40">
        <f t="shared" si="54"/>
        <v>62613</v>
      </c>
      <c r="L122" s="40">
        <f t="shared" si="54"/>
        <v>64497</v>
      </c>
      <c r="M122" s="8"/>
      <c r="T122" s="124">
        <f t="shared" si="42"/>
        <v>1.0230060689536435</v>
      </c>
      <c r="U122" s="124">
        <f t="shared" si="43"/>
        <v>1.0229982611575723</v>
      </c>
      <c r="V122" s="124">
        <f t="shared" si="44"/>
        <v>1.0229905684831808</v>
      </c>
      <c r="W122" s="124">
        <f t="shared" si="45"/>
        <v>1.0230030965706922</v>
      </c>
      <c r="X122" s="124">
        <f t="shared" si="46"/>
        <v>1.022996192068357</v>
      </c>
      <c r="Y122" s="124">
        <f t="shared" si="47"/>
        <v>1.0230072919285893</v>
      </c>
      <c r="Z122" s="124">
        <f t="shared" si="48"/>
        <v>1.0230006954102921</v>
      </c>
      <c r="AA122" s="124">
        <f t="shared" si="49"/>
        <v>1.0229945082712846</v>
      </c>
      <c r="AB122" s="124">
        <f t="shared" si="50"/>
        <v>1.0230046564823136</v>
      </c>
      <c r="AC122" s="124">
        <f t="shared" si="51"/>
        <v>1.0229987152441828</v>
      </c>
    </row>
    <row r="123" spans="1:29" s="1" customFormat="1" x14ac:dyDescent="0.2">
      <c r="A123" s="8"/>
      <c r="B123" s="39">
        <v>5</v>
      </c>
      <c r="C123" s="40">
        <f t="shared" ref="C123:L123" si="55">ROUND(C82*(1+$C$113),0)</f>
        <v>49419</v>
      </c>
      <c r="D123" s="40">
        <f t="shared" si="55"/>
        <v>51304</v>
      </c>
      <c r="E123" s="40">
        <f t="shared" si="55"/>
        <v>53189</v>
      </c>
      <c r="F123" s="40">
        <f t="shared" si="55"/>
        <v>55073</v>
      </c>
      <c r="G123" s="40">
        <f t="shared" si="55"/>
        <v>56959</v>
      </c>
      <c r="H123" s="40">
        <f t="shared" si="55"/>
        <v>58843</v>
      </c>
      <c r="I123" s="40">
        <f t="shared" si="55"/>
        <v>60727</v>
      </c>
      <c r="J123" s="40">
        <f t="shared" si="55"/>
        <v>62613</v>
      </c>
      <c r="K123" s="40">
        <f t="shared" si="55"/>
        <v>64497</v>
      </c>
      <c r="L123" s="40">
        <f t="shared" si="55"/>
        <v>66381</v>
      </c>
      <c r="M123" s="8"/>
      <c r="T123" s="124">
        <f t="shared" si="42"/>
        <v>1.0229982611575723</v>
      </c>
      <c r="U123" s="124">
        <f t="shared" si="43"/>
        <v>1.0229905684831808</v>
      </c>
      <c r="V123" s="124">
        <f t="shared" si="44"/>
        <v>1.0230030965706922</v>
      </c>
      <c r="W123" s="124">
        <f t="shared" si="45"/>
        <v>1.022996192068357</v>
      </c>
      <c r="X123" s="124">
        <f t="shared" si="46"/>
        <v>1.0230072919285893</v>
      </c>
      <c r="Y123" s="124">
        <f t="shared" si="47"/>
        <v>1.0230006954102921</v>
      </c>
      <c r="Z123" s="124">
        <f t="shared" si="48"/>
        <v>1.0229945082712846</v>
      </c>
      <c r="AA123" s="124">
        <f t="shared" si="49"/>
        <v>1.0230046564823136</v>
      </c>
      <c r="AB123" s="124">
        <f t="shared" si="50"/>
        <v>1.0229987152441828</v>
      </c>
      <c r="AC123" s="124">
        <f t="shared" si="51"/>
        <v>1.0229931113131656</v>
      </c>
    </row>
    <row r="124" spans="1:29" s="1" customFormat="1" x14ac:dyDescent="0.2">
      <c r="A124" s="8"/>
      <c r="B124" s="39">
        <v>6</v>
      </c>
      <c r="C124" s="40">
        <f t="shared" ref="C124:L124" si="56">ROUND(C83*(1+$C$113),0)</f>
        <v>51304</v>
      </c>
      <c r="D124" s="40">
        <f t="shared" si="56"/>
        <v>53189</v>
      </c>
      <c r="E124" s="40">
        <f t="shared" si="56"/>
        <v>55073</v>
      </c>
      <c r="F124" s="40">
        <f t="shared" si="56"/>
        <v>56959</v>
      </c>
      <c r="G124" s="40">
        <f t="shared" si="56"/>
        <v>58843</v>
      </c>
      <c r="H124" s="40">
        <f t="shared" si="56"/>
        <v>60727</v>
      </c>
      <c r="I124" s="40">
        <f t="shared" si="56"/>
        <v>62613</v>
      </c>
      <c r="J124" s="40">
        <f t="shared" si="56"/>
        <v>64497</v>
      </c>
      <c r="K124" s="40">
        <f t="shared" si="56"/>
        <v>66381</v>
      </c>
      <c r="L124" s="40">
        <f t="shared" si="56"/>
        <v>68267</v>
      </c>
      <c r="M124" s="8"/>
      <c r="T124" s="124">
        <f t="shared" si="42"/>
        <v>1.0229905684831808</v>
      </c>
      <c r="U124" s="124">
        <f t="shared" si="43"/>
        <v>1.0230030965706922</v>
      </c>
      <c r="V124" s="124">
        <f t="shared" si="44"/>
        <v>1.022996192068357</v>
      </c>
      <c r="W124" s="124">
        <f t="shared" si="45"/>
        <v>1.0230072919285893</v>
      </c>
      <c r="X124" s="124">
        <f t="shared" si="46"/>
        <v>1.0230006954102921</v>
      </c>
      <c r="Y124" s="124">
        <f t="shared" si="47"/>
        <v>1.0229945082712846</v>
      </c>
      <c r="Z124" s="124">
        <f t="shared" si="48"/>
        <v>1.0230046564823136</v>
      </c>
      <c r="AA124" s="124">
        <f t="shared" si="49"/>
        <v>1.0229987152441828</v>
      </c>
      <c r="AB124" s="124">
        <f t="shared" si="50"/>
        <v>1.0229931113131656</v>
      </c>
      <c r="AC124" s="124">
        <f t="shared" si="51"/>
        <v>1.0230024575915602</v>
      </c>
    </row>
    <row r="125" spans="1:29" s="1" customFormat="1" x14ac:dyDescent="0.2">
      <c r="A125" s="8"/>
      <c r="B125" s="39">
        <v>7</v>
      </c>
      <c r="C125" s="40">
        <f t="shared" ref="C125:L125" si="57">ROUND(C84*(1+$C$113),0)</f>
        <v>53189</v>
      </c>
      <c r="D125" s="40">
        <f t="shared" si="57"/>
        <v>55073</v>
      </c>
      <c r="E125" s="40">
        <f t="shared" si="57"/>
        <v>56959</v>
      </c>
      <c r="F125" s="40">
        <f t="shared" si="57"/>
        <v>58843</v>
      </c>
      <c r="G125" s="40">
        <f t="shared" si="57"/>
        <v>60727</v>
      </c>
      <c r="H125" s="40">
        <f t="shared" si="57"/>
        <v>62613</v>
      </c>
      <c r="I125" s="40">
        <f t="shared" si="57"/>
        <v>64497</v>
      </c>
      <c r="J125" s="40">
        <f t="shared" si="57"/>
        <v>66381</v>
      </c>
      <c r="K125" s="40">
        <f t="shared" si="57"/>
        <v>68267</v>
      </c>
      <c r="L125" s="40">
        <f t="shared" si="57"/>
        <v>70151</v>
      </c>
      <c r="M125" s="8"/>
      <c r="T125" s="124">
        <f t="shared" si="42"/>
        <v>1.0230030965706922</v>
      </c>
      <c r="U125" s="124">
        <f t="shared" si="43"/>
        <v>1.022996192068357</v>
      </c>
      <c r="V125" s="124">
        <f t="shared" si="44"/>
        <v>1.0230072919285893</v>
      </c>
      <c r="W125" s="124">
        <f t="shared" si="45"/>
        <v>1.0230006954102921</v>
      </c>
      <c r="X125" s="124">
        <f t="shared" si="46"/>
        <v>1.0229945082712846</v>
      </c>
      <c r="Y125" s="124">
        <f t="shared" si="47"/>
        <v>1.0230046564823136</v>
      </c>
      <c r="Z125" s="124">
        <f t="shared" si="48"/>
        <v>1.0229987152441828</v>
      </c>
      <c r="AA125" s="124">
        <f t="shared" si="49"/>
        <v>1.0229931113131656</v>
      </c>
      <c r="AB125" s="124">
        <f t="shared" si="50"/>
        <v>1.0230024575915602</v>
      </c>
      <c r="AC125" s="124">
        <f t="shared" si="51"/>
        <v>1.0229970542771312</v>
      </c>
    </row>
    <row r="126" spans="1:29" s="1" customFormat="1" x14ac:dyDescent="0.2">
      <c r="A126" s="8"/>
      <c r="B126" s="39">
        <v>8</v>
      </c>
      <c r="C126" s="40">
        <f t="shared" ref="C126:L126" si="58">ROUND(C85*(1+$C$113),0)</f>
        <v>55073</v>
      </c>
      <c r="D126" s="40">
        <f t="shared" si="58"/>
        <v>56959</v>
      </c>
      <c r="E126" s="40">
        <f t="shared" si="58"/>
        <v>58843</v>
      </c>
      <c r="F126" s="40">
        <f t="shared" si="58"/>
        <v>60727</v>
      </c>
      <c r="G126" s="40">
        <f t="shared" si="58"/>
        <v>62613</v>
      </c>
      <c r="H126" s="40">
        <f t="shared" si="58"/>
        <v>64497</v>
      </c>
      <c r="I126" s="40">
        <f t="shared" si="58"/>
        <v>66381</v>
      </c>
      <c r="J126" s="40">
        <f t="shared" si="58"/>
        <v>68267</v>
      </c>
      <c r="K126" s="40">
        <f t="shared" si="58"/>
        <v>70151</v>
      </c>
      <c r="L126" s="40">
        <f t="shared" si="58"/>
        <v>72036</v>
      </c>
      <c r="M126" s="8"/>
      <c r="T126" s="124">
        <f t="shared" si="42"/>
        <v>1.022996192068357</v>
      </c>
      <c r="U126" s="124">
        <f t="shared" si="43"/>
        <v>1.0230072919285893</v>
      </c>
      <c r="V126" s="124">
        <f t="shared" si="44"/>
        <v>1.0230006954102921</v>
      </c>
      <c r="W126" s="124">
        <f t="shared" si="45"/>
        <v>1.0229945082712846</v>
      </c>
      <c r="X126" s="124">
        <f t="shared" si="46"/>
        <v>1.0230046564823136</v>
      </c>
      <c r="Y126" s="124">
        <f t="shared" si="47"/>
        <v>1.0229987152441828</v>
      </c>
      <c r="Z126" s="124">
        <f t="shared" si="48"/>
        <v>1.0229931113131656</v>
      </c>
      <c r="AA126" s="124">
        <f t="shared" si="49"/>
        <v>1.0230024575915602</v>
      </c>
      <c r="AB126" s="124">
        <f t="shared" si="50"/>
        <v>1.0229970542771312</v>
      </c>
      <c r="AC126" s="124">
        <f t="shared" si="51"/>
        <v>1.0230061349693251</v>
      </c>
    </row>
    <row r="127" spans="1:29" s="1" customFormat="1" x14ac:dyDescent="0.2">
      <c r="A127" s="8"/>
      <c r="B127" s="39">
        <v>9</v>
      </c>
      <c r="C127" s="40">
        <f t="shared" ref="C127:L127" si="59">ROUND(C86*(1+$C$113),0)</f>
        <v>56959</v>
      </c>
      <c r="D127" s="40">
        <f t="shared" si="59"/>
        <v>58843</v>
      </c>
      <c r="E127" s="40">
        <f t="shared" si="59"/>
        <v>60727</v>
      </c>
      <c r="F127" s="40">
        <f t="shared" si="59"/>
        <v>62613</v>
      </c>
      <c r="G127" s="40">
        <f t="shared" si="59"/>
        <v>64497</v>
      </c>
      <c r="H127" s="40">
        <f t="shared" si="59"/>
        <v>66381</v>
      </c>
      <c r="I127" s="40">
        <f t="shared" si="59"/>
        <v>68267</v>
      </c>
      <c r="J127" s="40">
        <f t="shared" si="59"/>
        <v>70151</v>
      </c>
      <c r="K127" s="40">
        <f t="shared" si="59"/>
        <v>72036</v>
      </c>
      <c r="L127" s="40">
        <f t="shared" si="59"/>
        <v>73920</v>
      </c>
      <c r="M127" s="8"/>
      <c r="T127" s="124">
        <f t="shared" si="42"/>
        <v>1.0230072919285893</v>
      </c>
      <c r="U127" s="124">
        <f t="shared" si="43"/>
        <v>1.0230006954102921</v>
      </c>
      <c r="V127" s="124">
        <f t="shared" si="44"/>
        <v>1.0229945082712846</v>
      </c>
      <c r="W127" s="124">
        <f t="shared" si="45"/>
        <v>1.0230046564823136</v>
      </c>
      <c r="X127" s="124">
        <f t="shared" si="46"/>
        <v>1.0229987152441828</v>
      </c>
      <c r="Y127" s="124">
        <f t="shared" si="47"/>
        <v>1.0229931113131656</v>
      </c>
      <c r="Z127" s="124">
        <f t="shared" si="48"/>
        <v>1.0230024575915602</v>
      </c>
      <c r="AA127" s="124">
        <f t="shared" si="49"/>
        <v>1.0229970542771312</v>
      </c>
      <c r="AB127" s="124">
        <f t="shared" si="50"/>
        <v>1.0230061349693251</v>
      </c>
      <c r="AC127" s="124">
        <f t="shared" si="51"/>
        <v>1.0230009133936726</v>
      </c>
    </row>
    <row r="128" spans="1:29" s="1" customFormat="1" x14ac:dyDescent="0.2">
      <c r="A128" s="8"/>
      <c r="B128" s="39">
        <v>10</v>
      </c>
      <c r="C128" s="40">
        <f t="shared" ref="C128:L128" si="60">ROUND(C87*(1+$C$113),0)</f>
        <v>58843</v>
      </c>
      <c r="D128" s="40">
        <f t="shared" si="60"/>
        <v>60727</v>
      </c>
      <c r="E128" s="40">
        <f t="shared" si="60"/>
        <v>62613</v>
      </c>
      <c r="F128" s="40">
        <f t="shared" si="60"/>
        <v>64497</v>
      </c>
      <c r="G128" s="40">
        <f t="shared" si="60"/>
        <v>66381</v>
      </c>
      <c r="H128" s="40">
        <f t="shared" si="60"/>
        <v>68267</v>
      </c>
      <c r="I128" s="40">
        <f t="shared" si="60"/>
        <v>70151</v>
      </c>
      <c r="J128" s="40">
        <f t="shared" si="60"/>
        <v>72036</v>
      </c>
      <c r="K128" s="40">
        <f t="shared" si="60"/>
        <v>73920</v>
      </c>
      <c r="L128" s="40">
        <f t="shared" si="60"/>
        <v>75804</v>
      </c>
      <c r="M128" s="8"/>
      <c r="T128" s="124">
        <f t="shared" si="42"/>
        <v>1.0230006954102921</v>
      </c>
      <c r="U128" s="124">
        <f t="shared" si="43"/>
        <v>1.0229945082712846</v>
      </c>
      <c r="V128" s="124">
        <f t="shared" si="44"/>
        <v>1.0230046564823136</v>
      </c>
      <c r="W128" s="124">
        <f t="shared" si="45"/>
        <v>1.0229987152441828</v>
      </c>
      <c r="X128" s="124">
        <f t="shared" si="46"/>
        <v>1.0229931113131656</v>
      </c>
      <c r="Y128" s="124">
        <f t="shared" si="47"/>
        <v>1.0230024575915602</v>
      </c>
      <c r="Z128" s="124">
        <f t="shared" si="48"/>
        <v>1.0229970542771312</v>
      </c>
      <c r="AA128" s="124">
        <f t="shared" si="49"/>
        <v>1.0230061349693251</v>
      </c>
      <c r="AB128" s="124">
        <f t="shared" si="50"/>
        <v>1.0230009133936726</v>
      </c>
      <c r="AC128" s="124">
        <f t="shared" si="51"/>
        <v>1.0229959514170039</v>
      </c>
    </row>
    <row r="129" spans="1:29" s="1" customFormat="1" x14ac:dyDescent="0.2">
      <c r="A129" s="8"/>
      <c r="B129" s="39">
        <v>11</v>
      </c>
      <c r="C129" s="40">
        <f t="shared" ref="C129:L129" si="61">ROUND(C88*(1+$C$113),0)</f>
        <v>60727</v>
      </c>
      <c r="D129" s="40">
        <f t="shared" si="61"/>
        <v>62613</v>
      </c>
      <c r="E129" s="40">
        <f t="shared" si="61"/>
        <v>64497</v>
      </c>
      <c r="F129" s="40">
        <f t="shared" si="61"/>
        <v>66381</v>
      </c>
      <c r="G129" s="40">
        <f t="shared" si="61"/>
        <v>68267</v>
      </c>
      <c r="H129" s="40">
        <f t="shared" si="61"/>
        <v>70151</v>
      </c>
      <c r="I129" s="40">
        <f t="shared" si="61"/>
        <v>72036</v>
      </c>
      <c r="J129" s="40">
        <f t="shared" si="61"/>
        <v>73920</v>
      </c>
      <c r="K129" s="40">
        <f t="shared" si="61"/>
        <v>75804</v>
      </c>
      <c r="L129" s="40">
        <f t="shared" si="61"/>
        <v>77690</v>
      </c>
      <c r="M129" s="8"/>
      <c r="T129" s="124">
        <f t="shared" si="42"/>
        <v>1.0229945082712846</v>
      </c>
      <c r="U129" s="124">
        <f t="shared" si="43"/>
        <v>1.0230046564823136</v>
      </c>
      <c r="V129" s="124">
        <f t="shared" si="44"/>
        <v>1.0229987152441828</v>
      </c>
      <c r="W129" s="124">
        <f t="shared" si="45"/>
        <v>1.0229931113131656</v>
      </c>
      <c r="X129" s="124">
        <f t="shared" si="46"/>
        <v>1.0230024575915602</v>
      </c>
      <c r="Y129" s="124">
        <f t="shared" si="47"/>
        <v>1.0229970542771312</v>
      </c>
      <c r="Z129" s="124">
        <f t="shared" si="48"/>
        <v>1.0230061349693251</v>
      </c>
      <c r="AA129" s="124">
        <f t="shared" si="49"/>
        <v>1.0230009133936726</v>
      </c>
      <c r="AB129" s="124">
        <f t="shared" si="50"/>
        <v>1.0229959514170039</v>
      </c>
      <c r="AC129" s="124">
        <f t="shared" si="51"/>
        <v>1.0230040951766457</v>
      </c>
    </row>
    <row r="130" spans="1:29" s="1" customFormat="1" x14ac:dyDescent="0.2">
      <c r="A130" s="8"/>
      <c r="B130" s="39">
        <v>12</v>
      </c>
      <c r="C130" s="40">
        <f t="shared" ref="C130:L130" si="62">ROUND(C89*(1+$C$113),0)</f>
        <v>62613</v>
      </c>
      <c r="D130" s="40">
        <f t="shared" si="62"/>
        <v>64497</v>
      </c>
      <c r="E130" s="40">
        <f t="shared" si="62"/>
        <v>66381</v>
      </c>
      <c r="F130" s="40">
        <f t="shared" si="62"/>
        <v>68267</v>
      </c>
      <c r="G130" s="40">
        <f t="shared" si="62"/>
        <v>70151</v>
      </c>
      <c r="H130" s="40">
        <f t="shared" si="62"/>
        <v>72036</v>
      </c>
      <c r="I130" s="40">
        <f t="shared" si="62"/>
        <v>73920</v>
      </c>
      <c r="J130" s="40">
        <f t="shared" si="62"/>
        <v>75804</v>
      </c>
      <c r="K130" s="40">
        <f t="shared" si="62"/>
        <v>77690</v>
      </c>
      <c r="L130" s="40">
        <f t="shared" si="62"/>
        <v>79574</v>
      </c>
      <c r="M130" s="8"/>
      <c r="T130" s="124">
        <f t="shared" si="42"/>
        <v>1.0230046564823136</v>
      </c>
      <c r="U130" s="124">
        <f t="shared" si="43"/>
        <v>1.0229987152441828</v>
      </c>
      <c r="V130" s="124">
        <f t="shared" si="44"/>
        <v>1.0229931113131656</v>
      </c>
      <c r="W130" s="124">
        <f t="shared" si="45"/>
        <v>1.0230024575915602</v>
      </c>
      <c r="X130" s="124">
        <f t="shared" si="46"/>
        <v>1.0229970542771312</v>
      </c>
      <c r="Y130" s="124">
        <f t="shared" si="47"/>
        <v>1.0230061349693251</v>
      </c>
      <c r="Z130" s="124">
        <f t="shared" si="48"/>
        <v>1.0230009133936726</v>
      </c>
      <c r="AA130" s="124">
        <f t="shared" si="49"/>
        <v>1.0229959514170039</v>
      </c>
      <c r="AB130" s="124">
        <f t="shared" si="50"/>
        <v>1.0230040951766457</v>
      </c>
      <c r="AC130" s="124">
        <f t="shared" si="51"/>
        <v>1.0229992929228</v>
      </c>
    </row>
    <row r="131" spans="1:29" s="1" customFormat="1" x14ac:dyDescent="0.2">
      <c r="A131" s="8"/>
      <c r="B131" s="39">
        <v>13</v>
      </c>
      <c r="C131" s="40">
        <f t="shared" ref="C131:L131" si="63">ROUND(C90*(1+$C$113),0)</f>
        <v>64497</v>
      </c>
      <c r="D131" s="40">
        <f t="shared" si="63"/>
        <v>66381</v>
      </c>
      <c r="E131" s="40">
        <f t="shared" si="63"/>
        <v>68267</v>
      </c>
      <c r="F131" s="40">
        <f t="shared" si="63"/>
        <v>70151</v>
      </c>
      <c r="G131" s="40">
        <f t="shared" si="63"/>
        <v>72036</v>
      </c>
      <c r="H131" s="40">
        <f t="shared" si="63"/>
        <v>73920</v>
      </c>
      <c r="I131" s="40">
        <f t="shared" si="63"/>
        <v>75804</v>
      </c>
      <c r="J131" s="40">
        <f t="shared" si="63"/>
        <v>77690</v>
      </c>
      <c r="K131" s="40">
        <f t="shared" si="63"/>
        <v>79574</v>
      </c>
      <c r="L131" s="40">
        <f t="shared" si="63"/>
        <v>81458</v>
      </c>
      <c r="M131" s="8"/>
      <c r="T131" s="124">
        <f t="shared" si="42"/>
        <v>1.0229987152441828</v>
      </c>
      <c r="U131" s="124">
        <f t="shared" si="43"/>
        <v>1.0229931113131656</v>
      </c>
      <c r="V131" s="124">
        <f t="shared" si="44"/>
        <v>1.0230024575915602</v>
      </c>
      <c r="W131" s="124">
        <f t="shared" si="45"/>
        <v>1.0229970542771312</v>
      </c>
      <c r="X131" s="124">
        <f t="shared" si="46"/>
        <v>1.0230061349693251</v>
      </c>
      <c r="Y131" s="124">
        <f t="shared" si="47"/>
        <v>1.0230009133936726</v>
      </c>
      <c r="Z131" s="124">
        <f t="shared" si="48"/>
        <v>1.0229959514170039</v>
      </c>
      <c r="AA131" s="124">
        <f t="shared" si="49"/>
        <v>1.0230040951766457</v>
      </c>
      <c r="AB131" s="124">
        <f t="shared" si="50"/>
        <v>1.0229992929228</v>
      </c>
      <c r="AC131" s="124">
        <f t="shared" si="51"/>
        <v>1.022994712848657</v>
      </c>
    </row>
    <row r="132" spans="1:29" s="1" customFormat="1" x14ac:dyDescent="0.2">
      <c r="A132" s="8"/>
      <c r="B132" s="39">
        <v>14</v>
      </c>
      <c r="C132" s="40">
        <f t="shared" ref="C132:L132" si="64">ROUND(C91*(1+$C$113),0)</f>
        <v>64497</v>
      </c>
      <c r="D132" s="40">
        <f t="shared" si="64"/>
        <v>68267</v>
      </c>
      <c r="E132" s="40">
        <f t="shared" si="64"/>
        <v>70151</v>
      </c>
      <c r="F132" s="40">
        <f t="shared" si="64"/>
        <v>72036</v>
      </c>
      <c r="G132" s="40">
        <f t="shared" si="64"/>
        <v>73920</v>
      </c>
      <c r="H132" s="40">
        <f t="shared" si="64"/>
        <v>75804</v>
      </c>
      <c r="I132" s="40">
        <f t="shared" si="64"/>
        <v>77690</v>
      </c>
      <c r="J132" s="40">
        <f t="shared" si="64"/>
        <v>79574</v>
      </c>
      <c r="K132" s="40">
        <f t="shared" si="64"/>
        <v>81458</v>
      </c>
      <c r="L132" s="40">
        <f t="shared" si="64"/>
        <v>83344</v>
      </c>
      <c r="M132" s="8"/>
      <c r="T132" s="124">
        <f t="shared" si="42"/>
        <v>1.0229987152441828</v>
      </c>
      <c r="U132" s="124">
        <f t="shared" si="43"/>
        <v>1.0230024575915602</v>
      </c>
      <c r="V132" s="124">
        <f t="shared" si="44"/>
        <v>1.0229970542771312</v>
      </c>
      <c r="W132" s="124">
        <f t="shared" si="45"/>
        <v>1.0230061349693251</v>
      </c>
      <c r="X132" s="124">
        <f t="shared" si="46"/>
        <v>1.0230009133936726</v>
      </c>
      <c r="Y132" s="124">
        <f t="shared" si="47"/>
        <v>1.0229959514170039</v>
      </c>
      <c r="Z132" s="124">
        <f t="shared" si="48"/>
        <v>1.0230040951766457</v>
      </c>
      <c r="AA132" s="124">
        <f t="shared" si="49"/>
        <v>1.0229992929228</v>
      </c>
      <c r="AB132" s="124">
        <f t="shared" si="50"/>
        <v>1.022994712848657</v>
      </c>
      <c r="AC132" s="124">
        <f t="shared" si="51"/>
        <v>1.0230023321468025</v>
      </c>
    </row>
    <row r="133" spans="1:29" s="1" customFormat="1" x14ac:dyDescent="0.2">
      <c r="A133" s="8"/>
      <c r="B133" s="42">
        <v>15</v>
      </c>
      <c r="C133" s="40">
        <f t="shared" ref="C133:L133" si="65">ROUND(C92*(1+$C$113),0)</f>
        <v>64497</v>
      </c>
      <c r="D133" s="40">
        <f t="shared" si="65"/>
        <v>68267</v>
      </c>
      <c r="E133" s="40">
        <f t="shared" si="65"/>
        <v>70151</v>
      </c>
      <c r="F133" s="40">
        <f t="shared" si="65"/>
        <v>73920</v>
      </c>
      <c r="G133" s="40">
        <f t="shared" si="65"/>
        <v>75804</v>
      </c>
      <c r="H133" s="40">
        <f t="shared" si="65"/>
        <v>77690</v>
      </c>
      <c r="I133" s="40">
        <f t="shared" si="65"/>
        <v>79574</v>
      </c>
      <c r="J133" s="40">
        <f t="shared" si="65"/>
        <v>81458</v>
      </c>
      <c r="K133" s="40">
        <f t="shared" si="65"/>
        <v>83344</v>
      </c>
      <c r="L133" s="40">
        <f t="shared" si="65"/>
        <v>85228</v>
      </c>
      <c r="M133" s="8"/>
      <c r="T133" s="124">
        <f t="shared" si="42"/>
        <v>1.0229987152441828</v>
      </c>
      <c r="U133" s="124">
        <f t="shared" si="43"/>
        <v>1.0230024575915602</v>
      </c>
      <c r="V133" s="124">
        <f t="shared" si="44"/>
        <v>1.0229970542771312</v>
      </c>
      <c r="W133" s="124">
        <f t="shared" si="45"/>
        <v>1.0230009133936726</v>
      </c>
      <c r="X133" s="124">
        <f t="shared" si="46"/>
        <v>1.0229959514170039</v>
      </c>
      <c r="Y133" s="124">
        <f t="shared" si="47"/>
        <v>1.0230040951766457</v>
      </c>
      <c r="Z133" s="124">
        <f t="shared" si="48"/>
        <v>1.0229992929228</v>
      </c>
      <c r="AA133" s="124">
        <f t="shared" si="49"/>
        <v>1.022994712848657</v>
      </c>
      <c r="AB133" s="124">
        <f t="shared" si="50"/>
        <v>1.0230023321468025</v>
      </c>
      <c r="AC133" s="124">
        <f t="shared" si="51"/>
        <v>1.0229978874591896</v>
      </c>
    </row>
    <row r="134" spans="1:29" s="1" customFormat="1" x14ac:dyDescent="0.2">
      <c r="A134" s="8"/>
      <c r="B134" s="39">
        <v>16</v>
      </c>
      <c r="C134" s="40">
        <f t="shared" ref="C134:L134" si="66">ROUND(C93*(1+$C$113),0)</f>
        <v>64497</v>
      </c>
      <c r="D134" s="40">
        <f t="shared" si="66"/>
        <v>68267</v>
      </c>
      <c r="E134" s="40">
        <f t="shared" si="66"/>
        <v>70151</v>
      </c>
      <c r="F134" s="40">
        <f t="shared" si="66"/>
        <v>73920</v>
      </c>
      <c r="G134" s="40">
        <f t="shared" si="66"/>
        <v>77690</v>
      </c>
      <c r="H134" s="40">
        <f t="shared" si="66"/>
        <v>79574</v>
      </c>
      <c r="I134" s="40">
        <f t="shared" si="66"/>
        <v>81458</v>
      </c>
      <c r="J134" s="40">
        <f t="shared" si="66"/>
        <v>83344</v>
      </c>
      <c r="K134" s="40">
        <f t="shared" si="66"/>
        <v>85228</v>
      </c>
      <c r="L134" s="40">
        <f t="shared" si="66"/>
        <v>87113</v>
      </c>
      <c r="M134" s="8"/>
      <c r="T134" s="124">
        <f t="shared" si="42"/>
        <v>1.0229987152441828</v>
      </c>
      <c r="U134" s="124">
        <f t="shared" si="43"/>
        <v>1.0230024575915602</v>
      </c>
      <c r="V134" s="124">
        <f t="shared" si="44"/>
        <v>1.0229970542771312</v>
      </c>
      <c r="W134" s="124">
        <f t="shared" si="45"/>
        <v>1.0230009133936726</v>
      </c>
      <c r="X134" s="124">
        <f t="shared" si="46"/>
        <v>1.0230040951766457</v>
      </c>
      <c r="Y134" s="124">
        <f t="shared" si="47"/>
        <v>1.0229992929228</v>
      </c>
      <c r="Z134" s="124">
        <f t="shared" si="48"/>
        <v>1.022994712848657</v>
      </c>
      <c r="AA134" s="124">
        <f t="shared" si="49"/>
        <v>1.0230023321468025</v>
      </c>
      <c r="AB134" s="124">
        <f t="shared" si="50"/>
        <v>1.0229978874591896</v>
      </c>
      <c r="AC134" s="124">
        <f t="shared" si="51"/>
        <v>1.0230053784907345</v>
      </c>
    </row>
    <row r="135" spans="1:29" s="1" customFormat="1" x14ac:dyDescent="0.2">
      <c r="A135" s="8"/>
      <c r="B135" s="39">
        <v>17</v>
      </c>
      <c r="C135" s="40">
        <f t="shared" ref="C135:L135" si="67">ROUND(C94*(1+$C$113),0)</f>
        <v>64497</v>
      </c>
      <c r="D135" s="40">
        <f t="shared" si="67"/>
        <v>68267</v>
      </c>
      <c r="E135" s="40">
        <f t="shared" si="67"/>
        <v>70151</v>
      </c>
      <c r="F135" s="40">
        <f t="shared" si="67"/>
        <v>73920</v>
      </c>
      <c r="G135" s="40">
        <f t="shared" si="67"/>
        <v>77690</v>
      </c>
      <c r="H135" s="40">
        <f t="shared" si="67"/>
        <v>81458</v>
      </c>
      <c r="I135" s="40">
        <f t="shared" si="67"/>
        <v>83344</v>
      </c>
      <c r="J135" s="40">
        <f t="shared" si="67"/>
        <v>85228</v>
      </c>
      <c r="K135" s="40">
        <f t="shared" si="67"/>
        <v>87113</v>
      </c>
      <c r="L135" s="40">
        <f t="shared" si="67"/>
        <v>88998</v>
      </c>
      <c r="M135" s="8"/>
      <c r="T135" s="124">
        <f t="shared" si="42"/>
        <v>1.0229987152441828</v>
      </c>
      <c r="U135" s="124">
        <f t="shared" si="43"/>
        <v>1.0230024575915602</v>
      </c>
      <c r="V135" s="124">
        <f t="shared" si="44"/>
        <v>1.0229970542771312</v>
      </c>
      <c r="W135" s="124">
        <f t="shared" si="45"/>
        <v>1.0230009133936726</v>
      </c>
      <c r="X135" s="124">
        <f t="shared" si="46"/>
        <v>1.0230040951766457</v>
      </c>
      <c r="Y135" s="124">
        <f t="shared" si="47"/>
        <v>1.022994712848657</v>
      </c>
      <c r="Z135" s="124">
        <f t="shared" si="48"/>
        <v>1.0230023321468025</v>
      </c>
      <c r="AA135" s="124">
        <f t="shared" si="49"/>
        <v>1.0229978874591896</v>
      </c>
      <c r="AB135" s="124">
        <f t="shared" si="50"/>
        <v>1.0230053784907345</v>
      </c>
      <c r="AC135" s="124">
        <f t="shared" si="51"/>
        <v>1.0230007931307976</v>
      </c>
    </row>
    <row r="136" spans="1:29" s="1" customFormat="1" x14ac:dyDescent="0.2">
      <c r="A136" s="8"/>
      <c r="B136" s="42">
        <v>18</v>
      </c>
      <c r="C136" s="40">
        <f t="shared" ref="C136:L136" si="68">ROUND(C95*(1+$C$113),0)</f>
        <v>65141</v>
      </c>
      <c r="D136" s="40">
        <f t="shared" si="68"/>
        <v>68949</v>
      </c>
      <c r="E136" s="40">
        <f t="shared" si="68"/>
        <v>70851</v>
      </c>
      <c r="F136" s="40">
        <f t="shared" si="68"/>
        <v>74661</v>
      </c>
      <c r="G136" s="40">
        <f t="shared" si="68"/>
        <v>78467</v>
      </c>
      <c r="H136" s="40">
        <f t="shared" si="68"/>
        <v>82276</v>
      </c>
      <c r="I136" s="40">
        <f t="shared" si="68"/>
        <v>84177</v>
      </c>
      <c r="J136" s="40">
        <f t="shared" si="68"/>
        <v>86079</v>
      </c>
      <c r="K136" s="40">
        <f t="shared" si="68"/>
        <v>87984</v>
      </c>
      <c r="L136" s="40">
        <f t="shared" si="68"/>
        <v>89888</v>
      </c>
      <c r="M136" s="8"/>
      <c r="T136" s="124">
        <f t="shared" si="42"/>
        <v>1.0230070984358315</v>
      </c>
      <c r="U136" s="124">
        <f t="shared" si="43"/>
        <v>1.0229973738482767</v>
      </c>
      <c r="V136" s="124">
        <f t="shared" si="44"/>
        <v>1.0230009529585029</v>
      </c>
      <c r="W136" s="124">
        <f t="shared" si="45"/>
        <v>1.0230056726316077</v>
      </c>
      <c r="X136" s="124">
        <f t="shared" si="46"/>
        <v>1.0229977966963482</v>
      </c>
      <c r="Y136" s="124">
        <f t="shared" si="47"/>
        <v>1.0230025116255936</v>
      </c>
      <c r="Z136" s="124">
        <f t="shared" si="48"/>
        <v>1.0230056876184921</v>
      </c>
      <c r="AA136" s="124">
        <f t="shared" si="49"/>
        <v>1.0229962920707358</v>
      </c>
      <c r="AB136" s="124">
        <f t="shared" si="50"/>
        <v>1.0229983954607818</v>
      </c>
      <c r="AC136" s="124">
        <f t="shared" si="51"/>
        <v>1.0230006714693798</v>
      </c>
    </row>
    <row r="137" spans="1:29" s="1" customFormat="1" x14ac:dyDescent="0.2">
      <c r="A137" s="8"/>
      <c r="B137" s="39">
        <v>19</v>
      </c>
      <c r="C137" s="40">
        <f t="shared" ref="C137:L137" si="69">ROUND(C96*(1+$C$113),0)</f>
        <v>65793</v>
      </c>
      <c r="D137" s="40">
        <f t="shared" si="69"/>
        <v>69640</v>
      </c>
      <c r="E137" s="40">
        <f t="shared" si="69"/>
        <v>71561</v>
      </c>
      <c r="F137" s="40">
        <f t="shared" si="69"/>
        <v>75409</v>
      </c>
      <c r="G137" s="40">
        <f t="shared" si="69"/>
        <v>79249</v>
      </c>
      <c r="H137" s="40">
        <f t="shared" si="69"/>
        <v>83097</v>
      </c>
      <c r="I137" s="40">
        <f t="shared" si="69"/>
        <v>85021</v>
      </c>
      <c r="J137" s="40">
        <f t="shared" si="69"/>
        <v>86941</v>
      </c>
      <c r="K137" s="40">
        <f t="shared" si="69"/>
        <v>88864</v>
      </c>
      <c r="L137" s="40">
        <f t="shared" si="69"/>
        <v>90787</v>
      </c>
      <c r="M137" s="8"/>
      <c r="T137" s="124">
        <f t="shared" si="42"/>
        <v>1.022996548185465</v>
      </c>
      <c r="U137" s="124">
        <f t="shared" si="43"/>
        <v>1.0230043775890942</v>
      </c>
      <c r="V137" s="124">
        <f t="shared" si="44"/>
        <v>1.0230014867337602</v>
      </c>
      <c r="W137" s="124">
        <f t="shared" si="45"/>
        <v>1.0229942751716092</v>
      </c>
      <c r="X137" s="124">
        <f t="shared" si="46"/>
        <v>1.0230033433591077</v>
      </c>
      <c r="Y137" s="124">
        <f t="shared" si="47"/>
        <v>1.0229967129965898</v>
      </c>
      <c r="Z137" s="124">
        <f t="shared" si="48"/>
        <v>1.0230059319688602</v>
      </c>
      <c r="AA137" s="124">
        <f t="shared" si="49"/>
        <v>1.0230037888593415</v>
      </c>
      <c r="AB137" s="124">
        <f t="shared" si="50"/>
        <v>1.0230009439826859</v>
      </c>
      <c r="AC137" s="124">
        <f t="shared" si="51"/>
        <v>1.0229982196380683</v>
      </c>
    </row>
    <row r="138" spans="1:29" s="1" customFormat="1" x14ac:dyDescent="0.2">
      <c r="A138" s="8"/>
      <c r="B138" s="39">
        <v>20</v>
      </c>
      <c r="C138" s="40">
        <f t="shared" ref="C138:L138" si="70">ROUND(C97*(1+$C$113),0)</f>
        <v>66451</v>
      </c>
      <c r="D138" s="40">
        <f t="shared" si="70"/>
        <v>70336</v>
      </c>
      <c r="E138" s="40">
        <f t="shared" si="70"/>
        <v>72275</v>
      </c>
      <c r="F138" s="40">
        <f t="shared" si="70"/>
        <v>76160</v>
      </c>
      <c r="G138" s="40">
        <f t="shared" si="70"/>
        <v>80043</v>
      </c>
      <c r="H138" s="40">
        <f t="shared" si="70"/>
        <v>83929</v>
      </c>
      <c r="I138" s="40">
        <f t="shared" si="70"/>
        <v>85870</v>
      </c>
      <c r="J138" s="40">
        <f t="shared" si="70"/>
        <v>87811</v>
      </c>
      <c r="K138" s="40">
        <f t="shared" si="70"/>
        <v>89753</v>
      </c>
      <c r="L138" s="40">
        <f t="shared" si="70"/>
        <v>91696</v>
      </c>
      <c r="M138" s="8"/>
      <c r="T138" s="124">
        <f t="shared" si="42"/>
        <v>1.0229998306572039</v>
      </c>
      <c r="U138" s="124">
        <f t="shared" si="43"/>
        <v>1.0229946912951786</v>
      </c>
      <c r="V138" s="124">
        <f t="shared" si="44"/>
        <v>1.0230007077140835</v>
      </c>
      <c r="W138" s="124">
        <f t="shared" si="45"/>
        <v>1.0229959166129379</v>
      </c>
      <c r="X138" s="124">
        <f t="shared" si="46"/>
        <v>1.0230052528660711</v>
      </c>
      <c r="Y138" s="124">
        <f t="shared" si="47"/>
        <v>1.0230004144218814</v>
      </c>
      <c r="Z138" s="124">
        <f t="shared" si="48"/>
        <v>1.0230048011055648</v>
      </c>
      <c r="AA138" s="124">
        <f t="shared" si="49"/>
        <v>1.0229970758530704</v>
      </c>
      <c r="AB138" s="124">
        <f t="shared" si="50"/>
        <v>1.0230010828061777</v>
      </c>
      <c r="AC138" s="124">
        <f t="shared" si="51"/>
        <v>1.0230046634089742</v>
      </c>
    </row>
    <row r="139" spans="1:29" s="1" customFormat="1" x14ac:dyDescent="0.2">
      <c r="A139" s="8"/>
      <c r="B139" s="39">
        <v>21</v>
      </c>
      <c r="C139" s="40">
        <f t="shared" ref="C139:L139" si="71">ROUND(C98*(1+$C$113),0)</f>
        <v>67113</v>
      </c>
      <c r="D139" s="40">
        <f t="shared" si="71"/>
        <v>71041</v>
      </c>
      <c r="E139" s="40">
        <f t="shared" si="71"/>
        <v>72997</v>
      </c>
      <c r="F139" s="40">
        <f t="shared" si="71"/>
        <v>76924</v>
      </c>
      <c r="G139" s="40">
        <f t="shared" si="71"/>
        <v>80844</v>
      </c>
      <c r="H139" s="40">
        <f t="shared" si="71"/>
        <v>84769</v>
      </c>
      <c r="I139" s="40">
        <f t="shared" si="71"/>
        <v>86728</v>
      </c>
      <c r="J139" s="40">
        <f t="shared" si="71"/>
        <v>88689</v>
      </c>
      <c r="K139" s="40">
        <f t="shared" si="71"/>
        <v>90650</v>
      </c>
      <c r="L139" s="40">
        <f t="shared" si="71"/>
        <v>92611</v>
      </c>
      <c r="M139" s="8"/>
      <c r="T139" s="124">
        <f t="shared" si="42"/>
        <v>1.0230016462410829</v>
      </c>
      <c r="U139" s="124">
        <f t="shared" si="43"/>
        <v>1.0229969471804619</v>
      </c>
      <c r="V139" s="124">
        <f t="shared" si="44"/>
        <v>1.0229973653231683</v>
      </c>
      <c r="W139" s="124">
        <f t="shared" si="45"/>
        <v>1.0229935501030654</v>
      </c>
      <c r="X139" s="124">
        <f t="shared" si="46"/>
        <v>1.0230050869334144</v>
      </c>
      <c r="Y139" s="124">
        <f t="shared" si="47"/>
        <v>1.0230018222849764</v>
      </c>
      <c r="Z139" s="124">
        <f t="shared" si="48"/>
        <v>1.0230012503243766</v>
      </c>
      <c r="AA139" s="124">
        <f t="shared" si="49"/>
        <v>1.0230001730203588</v>
      </c>
      <c r="AB139" s="124">
        <f t="shared" si="50"/>
        <v>1.0229991423283529</v>
      </c>
      <c r="AC139" s="124">
        <f t="shared" si="51"/>
        <v>1.022998155287256</v>
      </c>
    </row>
    <row r="140" spans="1:29" s="1" customFormat="1" x14ac:dyDescent="0.2">
      <c r="A140" s="8"/>
      <c r="B140" s="39">
        <v>22</v>
      </c>
      <c r="C140" s="40">
        <f t="shared" ref="C140:L140" si="72">ROUND(C99*(1+$C$113),0)</f>
        <v>67786</v>
      </c>
      <c r="D140" s="40">
        <f t="shared" si="72"/>
        <v>71750</v>
      </c>
      <c r="E140" s="40">
        <f t="shared" si="72"/>
        <v>73729</v>
      </c>
      <c r="F140" s="40">
        <f t="shared" si="72"/>
        <v>77693</v>
      </c>
      <c r="G140" s="40">
        <f t="shared" si="72"/>
        <v>81650</v>
      </c>
      <c r="H140" s="40">
        <f t="shared" si="72"/>
        <v>85616</v>
      </c>
      <c r="I140" s="40">
        <f t="shared" si="72"/>
        <v>87594</v>
      </c>
      <c r="J140" s="40">
        <f t="shared" si="72"/>
        <v>89577</v>
      </c>
      <c r="K140" s="40">
        <f t="shared" si="72"/>
        <v>91557</v>
      </c>
      <c r="L140" s="40">
        <f t="shared" si="72"/>
        <v>93539</v>
      </c>
      <c r="M140" s="8"/>
      <c r="T140" s="124">
        <f t="shared" si="42"/>
        <v>1.0229996076182428</v>
      </c>
      <c r="U140" s="124">
        <f t="shared" si="43"/>
        <v>1.022997847070733</v>
      </c>
      <c r="V140" s="124">
        <f t="shared" si="44"/>
        <v>1.0230050922007465</v>
      </c>
      <c r="W140" s="124">
        <f t="shared" si="45"/>
        <v>1.0230031864746003</v>
      </c>
      <c r="X140" s="124">
        <f t="shared" si="46"/>
        <v>1.0230034830982033</v>
      </c>
      <c r="Y140" s="124">
        <f t="shared" si="47"/>
        <v>1.0230012785126239</v>
      </c>
      <c r="Z140" s="124">
        <f t="shared" si="48"/>
        <v>1.0229956204379562</v>
      </c>
      <c r="AA140" s="124">
        <f t="shared" si="49"/>
        <v>1.0230005824377877</v>
      </c>
      <c r="AB140" s="124">
        <f t="shared" si="50"/>
        <v>1.022994670331512</v>
      </c>
      <c r="AC140" s="124">
        <f t="shared" si="51"/>
        <v>1.0229996937748809</v>
      </c>
    </row>
    <row r="141" spans="1:29" s="1" customFormat="1" x14ac:dyDescent="0.2">
      <c r="A141" s="8"/>
      <c r="B141" s="42">
        <v>23</v>
      </c>
      <c r="C141" s="40">
        <f t="shared" ref="C141:L141" si="73">ROUND(C100*(1+$C$113),0)</f>
        <v>68462</v>
      </c>
      <c r="D141" s="40">
        <f t="shared" si="73"/>
        <v>72466</v>
      </c>
      <c r="E141" s="40">
        <f t="shared" si="73"/>
        <v>74464</v>
      </c>
      <c r="F141" s="40">
        <f t="shared" si="73"/>
        <v>78469</v>
      </c>
      <c r="G141" s="40">
        <f t="shared" si="73"/>
        <v>82467</v>
      </c>
      <c r="H141" s="40">
        <f t="shared" si="73"/>
        <v>86473</v>
      </c>
      <c r="I141" s="40">
        <f t="shared" si="73"/>
        <v>88470</v>
      </c>
      <c r="J141" s="40">
        <f t="shared" si="73"/>
        <v>90472</v>
      </c>
      <c r="K141" s="40">
        <f t="shared" si="73"/>
        <v>92472</v>
      </c>
      <c r="L141" s="40">
        <f t="shared" si="73"/>
        <v>94471</v>
      </c>
      <c r="M141" s="8"/>
      <c r="T141" s="124">
        <f t="shared" si="42"/>
        <v>1.0229965781569863</v>
      </c>
      <c r="U141" s="124">
        <f t="shared" si="43"/>
        <v>1.0229964566540084</v>
      </c>
      <c r="V141" s="124">
        <f t="shared" si="44"/>
        <v>1.0229976645143564</v>
      </c>
      <c r="W141" s="124">
        <f t="shared" si="45"/>
        <v>1.0229971970536471</v>
      </c>
      <c r="X141" s="124">
        <f t="shared" si="46"/>
        <v>1.0229987719102378</v>
      </c>
      <c r="Y141" s="124">
        <f t="shared" si="47"/>
        <v>1.0229980243466739</v>
      </c>
      <c r="Z141" s="124">
        <f t="shared" si="48"/>
        <v>1.0229992715162868</v>
      </c>
      <c r="AA141" s="124">
        <f t="shared" si="49"/>
        <v>1.0229991632556141</v>
      </c>
      <c r="AB141" s="124">
        <f t="shared" si="50"/>
        <v>1.0229995685506621</v>
      </c>
      <c r="AC141" s="124">
        <f t="shared" si="51"/>
        <v>1.0230002057457199</v>
      </c>
    </row>
    <row r="142" spans="1:29" s="1" customFormat="1" x14ac:dyDescent="0.2">
      <c r="A142" s="8"/>
      <c r="B142" s="42">
        <v>24</v>
      </c>
      <c r="C142" s="40">
        <f t="shared" ref="C142:L142" si="74">ROUND(C101*(1+$C$113),0)</f>
        <v>69150</v>
      </c>
      <c r="D142" s="40">
        <f t="shared" si="74"/>
        <v>73193</v>
      </c>
      <c r="E142" s="40">
        <f t="shared" si="74"/>
        <v>75210</v>
      </c>
      <c r="F142" s="40">
        <f t="shared" si="74"/>
        <v>79253</v>
      </c>
      <c r="G142" s="40">
        <f t="shared" si="74"/>
        <v>83294</v>
      </c>
      <c r="H142" s="40">
        <f t="shared" si="74"/>
        <v>87337</v>
      </c>
      <c r="I142" s="40">
        <f t="shared" si="74"/>
        <v>89356</v>
      </c>
      <c r="J142" s="40">
        <f t="shared" si="74"/>
        <v>91376</v>
      </c>
      <c r="K142" s="40">
        <f t="shared" si="74"/>
        <v>93397</v>
      </c>
      <c r="L142" s="40">
        <f t="shared" si="74"/>
        <v>95418</v>
      </c>
      <c r="M142" s="8"/>
      <c r="T142" s="124">
        <f t="shared" si="42"/>
        <v>1.0230046601079961</v>
      </c>
      <c r="U142" s="124">
        <f t="shared" si="43"/>
        <v>1.0230058562902706</v>
      </c>
      <c r="V142" s="124">
        <f t="shared" si="44"/>
        <v>1.02300085692134</v>
      </c>
      <c r="W142" s="124">
        <f t="shared" si="45"/>
        <v>1.0230021556453384</v>
      </c>
      <c r="X142" s="124">
        <f t="shared" si="46"/>
        <v>1.023003893344469</v>
      </c>
      <c r="Y142" s="124">
        <f t="shared" si="47"/>
        <v>1.0230049313014653</v>
      </c>
      <c r="Z142" s="124">
        <f t="shared" si="48"/>
        <v>1.023000217523212</v>
      </c>
      <c r="AA142" s="124">
        <f t="shared" si="49"/>
        <v>1.0229954546472313</v>
      </c>
      <c r="AB142" s="124">
        <f t="shared" si="50"/>
        <v>1.0230018511013506</v>
      </c>
      <c r="AC142" s="124">
        <f t="shared" si="51"/>
        <v>1.0229970087806761</v>
      </c>
    </row>
    <row r="143" spans="1:29" s="1" customFormat="1" x14ac:dyDescent="0.2">
      <c r="A143" s="8"/>
      <c r="B143" s="39">
        <v>25</v>
      </c>
      <c r="C143" s="40">
        <f t="shared" ref="C143:L143" si="75">ROUND(C102*(1+$C$113),0)</f>
        <v>69841</v>
      </c>
      <c r="D143" s="40">
        <f t="shared" si="75"/>
        <v>73923</v>
      </c>
      <c r="E143" s="40">
        <f t="shared" si="75"/>
        <v>75962</v>
      </c>
      <c r="F143" s="40">
        <f t="shared" si="75"/>
        <v>80046</v>
      </c>
      <c r="G143" s="40">
        <f t="shared" si="75"/>
        <v>84128</v>
      </c>
      <c r="H143" s="40">
        <f t="shared" si="75"/>
        <v>88209</v>
      </c>
      <c r="I143" s="40">
        <f t="shared" si="75"/>
        <v>90251</v>
      </c>
      <c r="J143" s="40">
        <f t="shared" si="75"/>
        <v>92291</v>
      </c>
      <c r="K143" s="40">
        <f t="shared" si="75"/>
        <v>94330</v>
      </c>
      <c r="L143" s="40">
        <f t="shared" si="75"/>
        <v>96372</v>
      </c>
      <c r="M143" s="8"/>
      <c r="T143" s="124">
        <f t="shared" si="42"/>
        <v>1.0229965871306996</v>
      </c>
      <c r="U143" s="124">
        <f t="shared" si="43"/>
        <v>1.0229999584838294</v>
      </c>
      <c r="V143" s="124">
        <f t="shared" si="44"/>
        <v>1.0230021278314974</v>
      </c>
      <c r="W143" s="124">
        <f t="shared" si="45"/>
        <v>1.0230043708304577</v>
      </c>
      <c r="X143" s="124">
        <f t="shared" si="46"/>
        <v>1.0229945158505296</v>
      </c>
      <c r="Y143" s="124">
        <f t="shared" si="47"/>
        <v>1.022997703708858</v>
      </c>
      <c r="Z143" s="124">
        <f t="shared" si="48"/>
        <v>1.0229987984856386</v>
      </c>
      <c r="AA143" s="124">
        <f t="shared" si="49"/>
        <v>1.0230003547042654</v>
      </c>
      <c r="AB143" s="124">
        <f t="shared" si="50"/>
        <v>1.0230020930711752</v>
      </c>
      <c r="AC143" s="124">
        <f t="shared" si="51"/>
        <v>1.0230030253171276</v>
      </c>
    </row>
    <row r="144" spans="1:29" s="1" customFormat="1" x14ac:dyDescent="0.2">
      <c r="A144" s="8"/>
      <c r="B144" s="42">
        <v>26</v>
      </c>
      <c r="C144" s="40">
        <f t="shared" ref="C144:L144" si="76">ROUND(C103*(1+$C$113),0)</f>
        <v>70541</v>
      </c>
      <c r="D144" s="40">
        <f t="shared" si="76"/>
        <v>74662</v>
      </c>
      <c r="E144" s="40">
        <f t="shared" si="76"/>
        <v>76722</v>
      </c>
      <c r="F144" s="40">
        <f t="shared" si="76"/>
        <v>80847</v>
      </c>
      <c r="G144" s="40">
        <f t="shared" si="76"/>
        <v>84968</v>
      </c>
      <c r="H144" s="40">
        <f t="shared" si="76"/>
        <v>89093</v>
      </c>
      <c r="I144" s="40">
        <f t="shared" si="76"/>
        <v>91151</v>
      </c>
      <c r="J144" s="40">
        <f t="shared" si="76"/>
        <v>93213</v>
      </c>
      <c r="K144" s="40">
        <f t="shared" si="76"/>
        <v>95274</v>
      </c>
      <c r="L144" s="40">
        <f t="shared" si="76"/>
        <v>97335</v>
      </c>
      <c r="M144" s="8"/>
      <c r="T144" s="124">
        <f t="shared" si="42"/>
        <v>1.0230005075774056</v>
      </c>
      <c r="U144" s="124">
        <f t="shared" si="43"/>
        <v>1.0230053574120002</v>
      </c>
      <c r="V144" s="124">
        <f t="shared" si="44"/>
        <v>1.0230009200368015</v>
      </c>
      <c r="W144" s="124">
        <f t="shared" si="45"/>
        <v>1.023004213643093</v>
      </c>
      <c r="X144" s="124">
        <f t="shared" si="46"/>
        <v>1.02299597871367</v>
      </c>
      <c r="Y144" s="124">
        <f t="shared" si="47"/>
        <v>1.0229991962337812</v>
      </c>
      <c r="Z144" s="124">
        <f t="shared" si="48"/>
        <v>1.0229961168099482</v>
      </c>
      <c r="AA144" s="124">
        <f t="shared" si="49"/>
        <v>1.0230033912442245</v>
      </c>
      <c r="AB144" s="124">
        <f t="shared" si="50"/>
        <v>1.0229996134518748</v>
      </c>
      <c r="AC144" s="124">
        <f t="shared" si="51"/>
        <v>1.0229959956698582</v>
      </c>
    </row>
    <row r="145" spans="1:29" s="1" customFormat="1" x14ac:dyDescent="0.2">
      <c r="A145" s="8"/>
      <c r="B145" s="42">
        <v>27</v>
      </c>
      <c r="C145" s="40">
        <f t="shared" ref="C145:L145" si="77">ROUND(C104*(1+$C$113),0)</f>
        <v>71246</v>
      </c>
      <c r="D145" s="40">
        <f t="shared" si="77"/>
        <v>75411</v>
      </c>
      <c r="E145" s="40">
        <f t="shared" si="77"/>
        <v>77490</v>
      </c>
      <c r="F145" s="40">
        <f t="shared" si="77"/>
        <v>81653</v>
      </c>
      <c r="G145" s="40">
        <f t="shared" si="77"/>
        <v>85818</v>
      </c>
      <c r="H145" s="40">
        <f t="shared" si="77"/>
        <v>89983</v>
      </c>
      <c r="I145" s="40">
        <f t="shared" si="77"/>
        <v>92064</v>
      </c>
      <c r="J145" s="40">
        <f t="shared" si="77"/>
        <v>94145</v>
      </c>
      <c r="K145" s="40">
        <f t="shared" si="77"/>
        <v>96224</v>
      </c>
      <c r="L145" s="40">
        <f t="shared" si="77"/>
        <v>98307</v>
      </c>
      <c r="M145" s="8"/>
      <c r="T145" s="124">
        <f t="shared" si="42"/>
        <v>1.0230026994428809</v>
      </c>
      <c r="U145" s="124">
        <f t="shared" si="43"/>
        <v>1.0229936513104347</v>
      </c>
      <c r="V145" s="124">
        <f t="shared" si="44"/>
        <v>1.022997306859587</v>
      </c>
      <c r="W145" s="124">
        <f t="shared" si="45"/>
        <v>1.0230026184897953</v>
      </c>
      <c r="X145" s="124">
        <f t="shared" si="46"/>
        <v>1.0229946715302365</v>
      </c>
      <c r="Y145" s="124">
        <f t="shared" si="47"/>
        <v>1.0229990904956798</v>
      </c>
      <c r="Z145" s="124">
        <f t="shared" si="48"/>
        <v>1.0230015334355624</v>
      </c>
      <c r="AA145" s="124">
        <f t="shared" si="49"/>
        <v>1.0230038683878819</v>
      </c>
      <c r="AB145" s="124">
        <f t="shared" si="50"/>
        <v>1.0229957155462943</v>
      </c>
      <c r="AC145" s="124">
        <f t="shared" si="51"/>
        <v>1.0229975961788609</v>
      </c>
    </row>
    <row r="146" spans="1:29" s="1" customFormat="1" x14ac:dyDescent="0.2">
      <c r="A146" s="8"/>
      <c r="B146" s="42">
        <v>28</v>
      </c>
      <c r="C146" s="40">
        <f t="shared" ref="C146:L146" si="78">ROUND(C105*(1+$C$113),0)</f>
        <v>71960</v>
      </c>
      <c r="D146" s="40">
        <f t="shared" si="78"/>
        <v>76162</v>
      </c>
      <c r="E146" s="40">
        <f t="shared" si="78"/>
        <v>78264</v>
      </c>
      <c r="F146" s="40">
        <f t="shared" si="78"/>
        <v>82469</v>
      </c>
      <c r="G146" s="40">
        <f t="shared" si="78"/>
        <v>86678</v>
      </c>
      <c r="H146" s="40">
        <f t="shared" si="78"/>
        <v>90884</v>
      </c>
      <c r="I146" s="40">
        <f t="shared" si="78"/>
        <v>92985</v>
      </c>
      <c r="J146" s="40">
        <f t="shared" si="78"/>
        <v>95087</v>
      </c>
      <c r="K146" s="40">
        <f t="shared" si="78"/>
        <v>97189</v>
      </c>
      <c r="L146" s="40">
        <f t="shared" si="78"/>
        <v>99290</v>
      </c>
      <c r="M146" s="8"/>
      <c r="T146" s="124">
        <f t="shared" si="42"/>
        <v>1.0230019049785335</v>
      </c>
      <c r="U146" s="124">
        <f t="shared" si="43"/>
        <v>1.0229952988582942</v>
      </c>
      <c r="V146" s="124">
        <f t="shared" si="44"/>
        <v>1.0230053330544808</v>
      </c>
      <c r="W146" s="124">
        <f t="shared" si="45"/>
        <v>1.0229982013272965</v>
      </c>
      <c r="X146" s="124">
        <f t="shared" si="46"/>
        <v>1.0230027499439389</v>
      </c>
      <c r="Y146" s="124">
        <f t="shared" si="47"/>
        <v>1.0229961391699778</v>
      </c>
      <c r="Z146" s="124">
        <f t="shared" si="48"/>
        <v>1.0230048187999208</v>
      </c>
      <c r="AA146" s="124">
        <f t="shared" si="49"/>
        <v>1.0230018612357314</v>
      </c>
      <c r="AB146" s="124">
        <f t="shared" si="50"/>
        <v>1.0229990316197213</v>
      </c>
      <c r="AC146" s="124">
        <f t="shared" si="51"/>
        <v>1.0229965587586805</v>
      </c>
    </row>
    <row r="147" spans="1:29" s="1" customFormat="1" x14ac:dyDescent="0.2">
      <c r="A147" s="8"/>
      <c r="B147" s="39">
        <v>29</v>
      </c>
      <c r="C147" s="40">
        <f t="shared" ref="C147:L147" si="79">ROUND(C106*(1+$C$113),0)</f>
        <v>72679</v>
      </c>
      <c r="D147" s="40">
        <f t="shared" si="79"/>
        <v>76927</v>
      </c>
      <c r="E147" s="40">
        <f t="shared" si="79"/>
        <v>79046</v>
      </c>
      <c r="F147" s="40">
        <f t="shared" si="79"/>
        <v>83296</v>
      </c>
      <c r="G147" s="40">
        <f t="shared" si="79"/>
        <v>87542</v>
      </c>
      <c r="H147" s="40">
        <f t="shared" si="79"/>
        <v>91795</v>
      </c>
      <c r="I147" s="40">
        <f t="shared" si="79"/>
        <v>93914</v>
      </c>
      <c r="J147" s="40">
        <f t="shared" si="79"/>
        <v>96038</v>
      </c>
      <c r="K147" s="40">
        <f t="shared" si="79"/>
        <v>98160</v>
      </c>
      <c r="L147" s="40">
        <f t="shared" si="79"/>
        <v>100285</v>
      </c>
      <c r="M147" s="8"/>
      <c r="T147" s="124">
        <f t="shared" si="42"/>
        <v>1.0229995073544935</v>
      </c>
      <c r="U147" s="124">
        <f t="shared" si="43"/>
        <v>1.0230062369509423</v>
      </c>
      <c r="V147" s="124">
        <f t="shared" si="44"/>
        <v>1.0229975798832649</v>
      </c>
      <c r="W147" s="124">
        <f t="shared" si="45"/>
        <v>1.0230033282979012</v>
      </c>
      <c r="X147" s="124">
        <f t="shared" si="46"/>
        <v>1.0229976394699325</v>
      </c>
      <c r="Y147" s="124">
        <f t="shared" si="47"/>
        <v>1.0230020840066421</v>
      </c>
      <c r="Z147" s="124">
        <f t="shared" si="48"/>
        <v>1.0229948912344913</v>
      </c>
      <c r="AA147" s="124">
        <f t="shared" si="49"/>
        <v>1.0229976885139382</v>
      </c>
      <c r="AB147" s="124">
        <f t="shared" si="50"/>
        <v>1.0230008441632883</v>
      </c>
      <c r="AC147" s="124">
        <f t="shared" si="51"/>
        <v>1.023003162297256</v>
      </c>
    </row>
    <row r="148" spans="1:29" s="1" customFormat="1" x14ac:dyDescent="0.2">
      <c r="A148" s="8"/>
      <c r="B148" s="39">
        <v>30</v>
      </c>
      <c r="C148" s="40">
        <f t="shared" ref="C148:L148" si="80">ROUND(C107*(1+$C$113),0)</f>
        <v>73403</v>
      </c>
      <c r="D148" s="40">
        <f t="shared" si="80"/>
        <v>77695</v>
      </c>
      <c r="E148" s="40">
        <f t="shared" si="80"/>
        <v>79836</v>
      </c>
      <c r="F148" s="40">
        <f t="shared" si="80"/>
        <v>84130</v>
      </c>
      <c r="G148" s="40">
        <f t="shared" si="80"/>
        <v>88418</v>
      </c>
      <c r="H148" s="40">
        <f t="shared" si="80"/>
        <v>92710</v>
      </c>
      <c r="I148" s="40">
        <f t="shared" si="80"/>
        <v>94853</v>
      </c>
      <c r="J148" s="40">
        <f t="shared" si="80"/>
        <v>96998</v>
      </c>
      <c r="K148" s="40">
        <f t="shared" si="80"/>
        <v>99143</v>
      </c>
      <c r="L148" s="40">
        <f t="shared" si="80"/>
        <v>101286</v>
      </c>
      <c r="M148" s="8"/>
      <c r="T148" s="124">
        <f t="shared" si="42"/>
        <v>1.0229955541928561</v>
      </c>
      <c r="U148" s="124">
        <f t="shared" si="43"/>
        <v>1.0230025807131196</v>
      </c>
      <c r="V148" s="124">
        <f t="shared" si="44"/>
        <v>1.0230007303853104</v>
      </c>
      <c r="W148" s="124">
        <f t="shared" si="45"/>
        <v>1.0229939566385777</v>
      </c>
      <c r="X148" s="124">
        <f t="shared" si="46"/>
        <v>1.0230012727062363</v>
      </c>
      <c r="Y148" s="124">
        <f t="shared" si="47"/>
        <v>1.0229956083243219</v>
      </c>
      <c r="Z148" s="124">
        <f t="shared" si="48"/>
        <v>1.0230047454702329</v>
      </c>
      <c r="AA148" s="124">
        <f t="shared" si="49"/>
        <v>1.023002204246074</v>
      </c>
      <c r="AB148" s="124">
        <f t="shared" si="50"/>
        <v>1.0229997729946139</v>
      </c>
      <c r="AC148" s="124">
        <f t="shared" si="51"/>
        <v>1.0229979092809744</v>
      </c>
    </row>
    <row r="149" spans="1:29" s="1" customFormat="1" x14ac:dyDescent="0.2">
      <c r="A149" s="8"/>
      <c r="B149" s="43">
        <v>31</v>
      </c>
      <c r="C149" s="40">
        <f t="shared" ref="C149:L149" si="81">ROUND(C108*(1+$C$113),0)</f>
        <v>74136</v>
      </c>
      <c r="D149" s="40">
        <f t="shared" si="81"/>
        <v>78471</v>
      </c>
      <c r="E149" s="40">
        <f t="shared" si="81"/>
        <v>80633</v>
      </c>
      <c r="F149" s="40">
        <f t="shared" si="81"/>
        <v>84970</v>
      </c>
      <c r="G149" s="40">
        <f t="shared" si="81"/>
        <v>89303</v>
      </c>
      <c r="H149" s="40">
        <f t="shared" si="81"/>
        <v>93639</v>
      </c>
      <c r="I149" s="40">
        <f t="shared" si="81"/>
        <v>95802</v>
      </c>
      <c r="J149" s="40">
        <f t="shared" si="81"/>
        <v>97967</v>
      </c>
      <c r="K149" s="40">
        <f t="shared" si="81"/>
        <v>100133</v>
      </c>
      <c r="L149" s="40">
        <f t="shared" si="81"/>
        <v>102299</v>
      </c>
      <c r="M149" s="8"/>
      <c r="T149" s="124">
        <f t="shared" si="42"/>
        <v>1.0230029391877906</v>
      </c>
      <c r="U149" s="124">
        <f t="shared" si="43"/>
        <v>1.0229965974422153</v>
      </c>
      <c r="V149" s="124">
        <f t="shared" si="44"/>
        <v>1.0230017761989343</v>
      </c>
      <c r="W149" s="124">
        <f t="shared" si="45"/>
        <v>1.0229954249939803</v>
      </c>
      <c r="X149" s="124">
        <f t="shared" si="46"/>
        <v>1.0230024629131107</v>
      </c>
      <c r="Y149" s="124">
        <f t="shared" si="47"/>
        <v>1.0229969191775734</v>
      </c>
      <c r="Z149" s="124">
        <f t="shared" si="48"/>
        <v>1.0230010251153254</v>
      </c>
      <c r="AA149" s="124">
        <f t="shared" si="49"/>
        <v>1.0230044693204128</v>
      </c>
      <c r="AB149" s="124">
        <f t="shared" si="50"/>
        <v>1.0229970781144644</v>
      </c>
      <c r="AC149" s="124">
        <f t="shared" si="51"/>
        <v>1.0230002300023</v>
      </c>
    </row>
    <row r="150" spans="1:29" s="1" customFormat="1" x14ac:dyDescent="0.2">
      <c r="A150" s="8"/>
      <c r="B150" s="46"/>
      <c r="C150" s="160"/>
      <c r="D150" s="160"/>
      <c r="E150" s="160"/>
      <c r="F150" s="160"/>
      <c r="G150" s="160"/>
      <c r="H150" s="160"/>
      <c r="I150" s="160"/>
      <c r="J150" s="160"/>
      <c r="K150" s="160"/>
      <c r="L150" s="47"/>
      <c r="M150" s="8"/>
      <c r="T150" s="8"/>
      <c r="U150" s="8"/>
      <c r="V150" s="8"/>
      <c r="W150" s="8"/>
      <c r="X150" s="8"/>
      <c r="Y150" s="8"/>
    </row>
    <row r="151" spans="1:29" ht="15" customHeight="1" x14ac:dyDescent="0.2">
      <c r="T151" s="8"/>
      <c r="U151" s="8"/>
      <c r="V151" s="8"/>
      <c r="W151" s="8"/>
      <c r="X151" s="8"/>
      <c r="Y151" s="8"/>
    </row>
    <row r="152" spans="1:29" ht="30" x14ac:dyDescent="0.2">
      <c r="B152" s="164" t="s">
        <v>32</v>
      </c>
      <c r="C152" s="164"/>
      <c r="D152" s="164"/>
      <c r="E152" s="164"/>
      <c r="F152" s="164"/>
      <c r="G152" s="164"/>
      <c r="H152" s="164"/>
      <c r="I152" s="164"/>
      <c r="J152" s="164"/>
      <c r="K152" s="164"/>
      <c r="L152" s="164"/>
      <c r="T152" s="8"/>
      <c r="U152" s="8"/>
      <c r="V152" s="8"/>
      <c r="W152" s="8"/>
      <c r="X152" s="8"/>
      <c r="Y152" s="8"/>
    </row>
    <row r="153" spans="1:29" ht="15" customHeight="1" x14ac:dyDescent="0.3">
      <c r="B153" s="67"/>
      <c r="C153" s="68"/>
      <c r="D153" s="69"/>
      <c r="E153" s="70"/>
      <c r="F153" s="70"/>
      <c r="G153" s="70"/>
      <c r="H153" s="70"/>
      <c r="I153" s="71"/>
      <c r="J153" s="71"/>
      <c r="K153" s="71"/>
      <c r="L153" s="19"/>
      <c r="T153" s="8"/>
      <c r="U153" s="8"/>
      <c r="V153" s="8"/>
      <c r="W153" s="8"/>
      <c r="X153" s="8"/>
      <c r="Y153" s="8"/>
    </row>
    <row r="154" spans="1:29" ht="20.25" x14ac:dyDescent="0.3">
      <c r="B154" s="72"/>
      <c r="C154" s="77"/>
      <c r="D154" s="78"/>
      <c r="E154" s="79" t="s">
        <v>3</v>
      </c>
      <c r="F154" s="79" t="s">
        <v>4</v>
      </c>
      <c r="G154" s="165" t="s">
        <v>5</v>
      </c>
      <c r="H154" s="165"/>
      <c r="I154" s="152"/>
      <c r="J154" s="153"/>
      <c r="K154" s="107"/>
      <c r="L154" s="107"/>
      <c r="T154" s="8"/>
      <c r="U154" s="8"/>
      <c r="V154" s="8"/>
      <c r="W154" s="8"/>
      <c r="X154" s="8"/>
      <c r="Y154" s="8"/>
    </row>
    <row r="155" spans="1:29" ht="20.25" x14ac:dyDescent="0.3">
      <c r="B155" s="72"/>
      <c r="C155" s="136">
        <f>K19</f>
        <v>1.7000000000000001E-2</v>
      </c>
      <c r="D155" s="80" t="s">
        <v>32</v>
      </c>
      <c r="E155" s="56">
        <f>G19</f>
        <v>4</v>
      </c>
      <c r="F155" s="56">
        <f>H19</f>
        <v>1</v>
      </c>
      <c r="G155" s="166">
        <f>H59</f>
        <v>82467</v>
      </c>
      <c r="H155" s="166"/>
      <c r="I155" s="159"/>
      <c r="J155" s="159"/>
      <c r="K155" s="25"/>
      <c r="L155" s="25"/>
      <c r="T155" s="8"/>
      <c r="U155" s="8"/>
      <c r="V155" s="8"/>
      <c r="W155" s="8"/>
      <c r="X155" s="8"/>
      <c r="Y155" s="8"/>
    </row>
    <row r="156" spans="1:29" s="1" customFormat="1" ht="15" customHeight="1" x14ac:dyDescent="0.2">
      <c r="A156" s="8"/>
      <c r="B156" s="76"/>
      <c r="M156" s="8"/>
      <c r="T156" s="8"/>
      <c r="U156" s="8"/>
      <c r="V156" s="8"/>
      <c r="W156" s="8"/>
      <c r="X156" s="8"/>
      <c r="Y156" s="8"/>
    </row>
    <row r="157" spans="1:29" s="1" customFormat="1" ht="15" customHeight="1" x14ac:dyDescent="0.2">
      <c r="A157" s="8"/>
      <c r="B157" s="58" t="s">
        <v>33</v>
      </c>
      <c r="C157" s="27"/>
      <c r="D157" s="28"/>
      <c r="E157" s="28"/>
      <c r="F157" s="28"/>
      <c r="G157" s="28"/>
      <c r="H157" s="28"/>
      <c r="I157" s="29">
        <v>1.103753</v>
      </c>
      <c r="J157" s="30" t="s">
        <v>14</v>
      </c>
      <c r="K157" s="28"/>
      <c r="L157" s="28"/>
      <c r="M157" s="8"/>
      <c r="T157" s="8"/>
      <c r="U157" s="8"/>
      <c r="V157" s="8"/>
      <c r="W157" s="8"/>
      <c r="X157" s="8"/>
      <c r="Y157" s="8"/>
    </row>
    <row r="158" spans="1:29" s="1" customFormat="1" ht="15" customHeight="1" x14ac:dyDescent="0.2">
      <c r="A158" s="8"/>
      <c r="B158" s="31"/>
      <c r="C158" s="32">
        <v>1</v>
      </c>
      <c r="D158" s="32">
        <v>2</v>
      </c>
      <c r="E158" s="32">
        <v>3</v>
      </c>
      <c r="F158" s="32">
        <v>4</v>
      </c>
      <c r="G158" s="32">
        <v>5</v>
      </c>
      <c r="H158" s="32">
        <v>6</v>
      </c>
      <c r="I158" s="32">
        <v>7</v>
      </c>
      <c r="J158" s="32">
        <v>8</v>
      </c>
      <c r="K158" s="32">
        <v>9</v>
      </c>
      <c r="L158" s="33">
        <v>10</v>
      </c>
      <c r="M158" s="8"/>
      <c r="T158" s="8"/>
      <c r="U158" s="8"/>
      <c r="V158" s="8"/>
      <c r="W158" s="8"/>
      <c r="X158" s="8"/>
      <c r="Y158" s="8"/>
    </row>
    <row r="159" spans="1:29" s="1" customFormat="1" ht="15" customHeight="1" thickBot="1" x14ac:dyDescent="0.25">
      <c r="A159" s="8"/>
      <c r="B159" s="34" t="s">
        <v>3</v>
      </c>
      <c r="C159" s="35" t="s">
        <v>15</v>
      </c>
      <c r="D159" s="35" t="s">
        <v>16</v>
      </c>
      <c r="E159" s="35" t="s">
        <v>17</v>
      </c>
      <c r="F159" s="35" t="s">
        <v>18</v>
      </c>
      <c r="G159" s="35" t="s">
        <v>19</v>
      </c>
      <c r="H159" s="35" t="s">
        <v>20</v>
      </c>
      <c r="I159" s="35" t="s">
        <v>21</v>
      </c>
      <c r="J159" s="35" t="s">
        <v>22</v>
      </c>
      <c r="K159" s="35" t="s">
        <v>23</v>
      </c>
      <c r="L159" s="36" t="s">
        <v>24</v>
      </c>
      <c r="M159" s="8"/>
      <c r="T159" s="8"/>
      <c r="U159" s="8"/>
      <c r="V159" s="8"/>
      <c r="W159" s="8"/>
      <c r="X159" s="8"/>
      <c r="Y159" s="8"/>
    </row>
    <row r="160" spans="1:29" s="1" customFormat="1" ht="15" customHeight="1" x14ac:dyDescent="0.2">
      <c r="A160" s="8"/>
      <c r="B160" s="31">
        <v>0</v>
      </c>
      <c r="C160" s="37"/>
      <c r="D160" s="37"/>
      <c r="E160" s="37"/>
      <c r="F160" s="37"/>
      <c r="G160" s="37"/>
      <c r="H160" s="37"/>
      <c r="I160" s="37"/>
      <c r="J160" s="37"/>
      <c r="K160" s="37"/>
      <c r="L160" s="38"/>
      <c r="M160" s="8"/>
      <c r="T160" s="8"/>
      <c r="U160" s="8"/>
      <c r="V160" s="8"/>
      <c r="W160" s="8"/>
      <c r="X160" s="8"/>
      <c r="Y160" s="8"/>
    </row>
    <row r="161" spans="1:29" s="1" customFormat="1" ht="15" customHeight="1" x14ac:dyDescent="0.2">
      <c r="A161" s="8"/>
      <c r="B161" s="39">
        <v>1</v>
      </c>
      <c r="C161" s="40">
        <f>ROUND(C119*(1+$C$155),0)</f>
        <v>42594</v>
      </c>
      <c r="D161" s="40">
        <f t="shared" ref="D161:L161" si="82">ROUND(D119*(1+$C$155),0)</f>
        <v>44509</v>
      </c>
      <c r="E161" s="40">
        <f t="shared" si="82"/>
        <v>46426</v>
      </c>
      <c r="F161" s="40">
        <f t="shared" si="82"/>
        <v>48343</v>
      </c>
      <c r="G161" s="40">
        <f t="shared" si="82"/>
        <v>50259</v>
      </c>
      <c r="H161" s="40">
        <f t="shared" si="82"/>
        <v>52176</v>
      </c>
      <c r="I161" s="40">
        <f t="shared" si="82"/>
        <v>54093</v>
      </c>
      <c r="J161" s="40">
        <f t="shared" si="82"/>
        <v>56009</v>
      </c>
      <c r="K161" s="40">
        <f t="shared" si="82"/>
        <v>57927</v>
      </c>
      <c r="L161" s="40">
        <f t="shared" si="82"/>
        <v>59843</v>
      </c>
      <c r="M161" s="8"/>
      <c r="T161" s="124">
        <f t="shared" ref="T161:T191" si="83">C161/C119</f>
        <v>1.0170001432596343</v>
      </c>
      <c r="U161" s="124">
        <f t="shared" ref="U161:U191" si="84">D161/D119</f>
        <v>1.0169998857534559</v>
      </c>
      <c r="V161" s="124">
        <f t="shared" ref="V161:V191" si="85">E161/E119</f>
        <v>1.0169989047097481</v>
      </c>
      <c r="W161" s="124">
        <f t="shared" ref="W161:W191" si="86">F161/F119</f>
        <v>1.0169980014725992</v>
      </c>
      <c r="X161" s="124">
        <f t="shared" ref="X161:X191" si="87">G161/G119</f>
        <v>1.0169975110787348</v>
      </c>
      <c r="Y161" s="124">
        <f t="shared" ref="Y161:Y191" si="88">H161/H119</f>
        <v>1.0169967254015282</v>
      </c>
      <c r="Z161" s="124">
        <f t="shared" ref="Z161:Z191" si="89">I161/I119</f>
        <v>1.0169959954125853</v>
      </c>
      <c r="AA161" s="124">
        <f t="shared" ref="AA161:AA191" si="90">J161/J119</f>
        <v>1.0169956239899769</v>
      </c>
      <c r="AB161" s="124">
        <f t="shared" ref="AB161:AB191" si="91">K161/K119</f>
        <v>1.0169946803841359</v>
      </c>
      <c r="AC161" s="124">
        <f t="shared" ref="AC161:AC191" si="92">L161/L119</f>
        <v>1.0169943748619208</v>
      </c>
    </row>
    <row r="162" spans="1:29" s="1" customFormat="1" ht="15" customHeight="1" x14ac:dyDescent="0.2">
      <c r="A162" s="8"/>
      <c r="B162" s="39">
        <v>2</v>
      </c>
      <c r="C162" s="40">
        <f t="shared" ref="C162:L162" si="93">ROUND(C120*(1+$C$155),0)</f>
        <v>44509</v>
      </c>
      <c r="D162" s="40">
        <f t="shared" si="93"/>
        <v>46426</v>
      </c>
      <c r="E162" s="40">
        <f t="shared" si="93"/>
        <v>48343</v>
      </c>
      <c r="F162" s="40">
        <f t="shared" si="93"/>
        <v>50259</v>
      </c>
      <c r="G162" s="40">
        <f t="shared" si="93"/>
        <v>52176</v>
      </c>
      <c r="H162" s="40">
        <f t="shared" si="93"/>
        <v>54093</v>
      </c>
      <c r="I162" s="40">
        <f t="shared" si="93"/>
        <v>56009</v>
      </c>
      <c r="J162" s="40">
        <f t="shared" si="93"/>
        <v>57927</v>
      </c>
      <c r="K162" s="40">
        <f t="shared" si="93"/>
        <v>59843</v>
      </c>
      <c r="L162" s="40">
        <f t="shared" si="93"/>
        <v>61759</v>
      </c>
      <c r="M162" s="8"/>
      <c r="T162" s="124">
        <f t="shared" si="83"/>
        <v>1.0169998857534559</v>
      </c>
      <c r="U162" s="124">
        <f t="shared" si="84"/>
        <v>1.0169989047097481</v>
      </c>
      <c r="V162" s="124">
        <f t="shared" si="85"/>
        <v>1.0169980014725992</v>
      </c>
      <c r="W162" s="124">
        <f t="shared" si="86"/>
        <v>1.0169975110787348</v>
      </c>
      <c r="X162" s="124">
        <f t="shared" si="87"/>
        <v>1.0169967254015282</v>
      </c>
      <c r="Y162" s="124">
        <f t="shared" si="88"/>
        <v>1.0169959954125853</v>
      </c>
      <c r="Z162" s="124">
        <f t="shared" si="89"/>
        <v>1.0169956239899769</v>
      </c>
      <c r="AA162" s="124">
        <f t="shared" si="90"/>
        <v>1.0169946803841359</v>
      </c>
      <c r="AB162" s="124">
        <f t="shared" si="91"/>
        <v>1.0169943748619208</v>
      </c>
      <c r="AC162" s="124">
        <f t="shared" si="92"/>
        <v>1.0169940882968038</v>
      </c>
    </row>
    <row r="163" spans="1:29" s="1" customFormat="1" ht="15" customHeight="1" x14ac:dyDescent="0.2">
      <c r="A163" s="8"/>
      <c r="B163" s="39">
        <v>3</v>
      </c>
      <c r="C163" s="40">
        <f t="shared" ref="C163:L163" si="94">ROUND(C121*(1+$C$155),0)</f>
        <v>46426</v>
      </c>
      <c r="D163" s="40">
        <f t="shared" si="94"/>
        <v>48343</v>
      </c>
      <c r="E163" s="40">
        <f t="shared" si="94"/>
        <v>50259</v>
      </c>
      <c r="F163" s="40">
        <f t="shared" si="94"/>
        <v>52176</v>
      </c>
      <c r="G163" s="40">
        <f t="shared" si="94"/>
        <v>54093</v>
      </c>
      <c r="H163" s="40">
        <f t="shared" si="94"/>
        <v>56009</v>
      </c>
      <c r="I163" s="40">
        <f t="shared" si="94"/>
        <v>57927</v>
      </c>
      <c r="J163" s="40">
        <f t="shared" si="94"/>
        <v>59843</v>
      </c>
      <c r="K163" s="40">
        <f t="shared" si="94"/>
        <v>61759</v>
      </c>
      <c r="L163" s="40">
        <f t="shared" si="94"/>
        <v>63677</v>
      </c>
      <c r="M163" s="8"/>
      <c r="T163" s="124">
        <f t="shared" si="83"/>
        <v>1.0169989047097481</v>
      </c>
      <c r="U163" s="124">
        <f t="shared" si="84"/>
        <v>1.0169980014725992</v>
      </c>
      <c r="V163" s="124">
        <f t="shared" si="85"/>
        <v>1.0169975110787348</v>
      </c>
      <c r="W163" s="124">
        <f t="shared" si="86"/>
        <v>1.0169967254015282</v>
      </c>
      <c r="X163" s="124">
        <f t="shared" si="87"/>
        <v>1.0169959954125853</v>
      </c>
      <c r="Y163" s="124">
        <f t="shared" si="88"/>
        <v>1.0169956239899769</v>
      </c>
      <c r="Z163" s="124">
        <f t="shared" si="89"/>
        <v>1.0169946803841359</v>
      </c>
      <c r="AA163" s="124">
        <f t="shared" si="90"/>
        <v>1.0169943748619208</v>
      </c>
      <c r="AB163" s="124">
        <f t="shared" si="91"/>
        <v>1.0169940882968038</v>
      </c>
      <c r="AC163" s="124">
        <f t="shared" si="92"/>
        <v>1.0169932761567086</v>
      </c>
    </row>
    <row r="164" spans="1:29" s="1" customFormat="1" ht="15" customHeight="1" x14ac:dyDescent="0.2">
      <c r="A164" s="8"/>
      <c r="B164" s="39">
        <v>4</v>
      </c>
      <c r="C164" s="40">
        <f t="shared" ref="C164:L164" si="95">ROUND(C122*(1+$C$155),0)</f>
        <v>48343</v>
      </c>
      <c r="D164" s="40">
        <f t="shared" si="95"/>
        <v>50259</v>
      </c>
      <c r="E164" s="40">
        <f t="shared" si="95"/>
        <v>52176</v>
      </c>
      <c r="F164" s="40">
        <f t="shared" si="95"/>
        <v>54093</v>
      </c>
      <c r="G164" s="40">
        <f t="shared" si="95"/>
        <v>56009</v>
      </c>
      <c r="H164" s="40">
        <f t="shared" si="95"/>
        <v>57927</v>
      </c>
      <c r="I164" s="40">
        <f t="shared" si="95"/>
        <v>59843</v>
      </c>
      <c r="J164" s="40">
        <f t="shared" si="95"/>
        <v>61759</v>
      </c>
      <c r="K164" s="40">
        <f t="shared" si="95"/>
        <v>63677</v>
      </c>
      <c r="L164" s="40">
        <f t="shared" si="95"/>
        <v>65593</v>
      </c>
      <c r="M164" s="8"/>
      <c r="T164" s="124">
        <f t="shared" si="83"/>
        <v>1.0169980014725992</v>
      </c>
      <c r="U164" s="124">
        <f t="shared" si="84"/>
        <v>1.0169975110787348</v>
      </c>
      <c r="V164" s="124">
        <f t="shared" si="85"/>
        <v>1.0169967254015282</v>
      </c>
      <c r="W164" s="124">
        <f t="shared" si="86"/>
        <v>1.0169959954125853</v>
      </c>
      <c r="X164" s="124">
        <f t="shared" si="87"/>
        <v>1.0169956239899769</v>
      </c>
      <c r="Y164" s="124">
        <f t="shared" si="88"/>
        <v>1.0169946803841359</v>
      </c>
      <c r="Z164" s="124">
        <f t="shared" si="89"/>
        <v>1.0169943748619208</v>
      </c>
      <c r="AA164" s="124">
        <f t="shared" si="90"/>
        <v>1.0169940882968038</v>
      </c>
      <c r="AB164" s="124">
        <f t="shared" si="91"/>
        <v>1.0169932761567086</v>
      </c>
      <c r="AC164" s="124">
        <f t="shared" si="92"/>
        <v>1.0169930384358963</v>
      </c>
    </row>
    <row r="165" spans="1:29" s="1" customFormat="1" ht="15" customHeight="1" x14ac:dyDescent="0.2">
      <c r="A165" s="8"/>
      <c r="B165" s="39">
        <v>5</v>
      </c>
      <c r="C165" s="40">
        <f t="shared" ref="C165:L165" si="96">ROUND(C123*(1+$C$155),0)</f>
        <v>50259</v>
      </c>
      <c r="D165" s="40">
        <f t="shared" si="96"/>
        <v>52176</v>
      </c>
      <c r="E165" s="40">
        <f t="shared" si="96"/>
        <v>54093</v>
      </c>
      <c r="F165" s="40">
        <f t="shared" si="96"/>
        <v>56009</v>
      </c>
      <c r="G165" s="40">
        <f t="shared" si="96"/>
        <v>57927</v>
      </c>
      <c r="H165" s="40">
        <f t="shared" si="96"/>
        <v>59843</v>
      </c>
      <c r="I165" s="40">
        <f t="shared" si="96"/>
        <v>61759</v>
      </c>
      <c r="J165" s="40">
        <f t="shared" si="96"/>
        <v>63677</v>
      </c>
      <c r="K165" s="40">
        <f t="shared" si="96"/>
        <v>65593</v>
      </c>
      <c r="L165" s="40">
        <f t="shared" si="96"/>
        <v>67509</v>
      </c>
      <c r="M165" s="8"/>
      <c r="T165" s="124">
        <f t="shared" si="83"/>
        <v>1.0169975110787348</v>
      </c>
      <c r="U165" s="124">
        <f t="shared" si="84"/>
        <v>1.0169967254015282</v>
      </c>
      <c r="V165" s="124">
        <f t="shared" si="85"/>
        <v>1.0169959954125853</v>
      </c>
      <c r="W165" s="124">
        <f t="shared" si="86"/>
        <v>1.0169956239899769</v>
      </c>
      <c r="X165" s="124">
        <f t="shared" si="87"/>
        <v>1.0169946803841359</v>
      </c>
      <c r="Y165" s="124">
        <f t="shared" si="88"/>
        <v>1.0169943748619208</v>
      </c>
      <c r="Z165" s="124">
        <f t="shared" si="89"/>
        <v>1.0169940882968038</v>
      </c>
      <c r="AA165" s="124">
        <f t="shared" si="90"/>
        <v>1.0169932761567086</v>
      </c>
      <c r="AB165" s="124">
        <f t="shared" si="91"/>
        <v>1.0169930384358963</v>
      </c>
      <c r="AC165" s="124">
        <f t="shared" si="92"/>
        <v>1.0169928142088851</v>
      </c>
    </row>
    <row r="166" spans="1:29" s="1" customFormat="1" ht="15" customHeight="1" x14ac:dyDescent="0.2">
      <c r="A166" s="8"/>
      <c r="B166" s="39">
        <v>6</v>
      </c>
      <c r="C166" s="40">
        <f t="shared" ref="C166:L166" si="97">ROUND(C124*(1+$C$155),0)</f>
        <v>52176</v>
      </c>
      <c r="D166" s="40">
        <f t="shared" si="97"/>
        <v>54093</v>
      </c>
      <c r="E166" s="40">
        <f t="shared" si="97"/>
        <v>56009</v>
      </c>
      <c r="F166" s="40">
        <f t="shared" si="97"/>
        <v>57927</v>
      </c>
      <c r="G166" s="40">
        <f t="shared" si="97"/>
        <v>59843</v>
      </c>
      <c r="H166" s="40">
        <f t="shared" si="97"/>
        <v>61759</v>
      </c>
      <c r="I166" s="40">
        <f t="shared" si="97"/>
        <v>63677</v>
      </c>
      <c r="J166" s="40">
        <f t="shared" si="97"/>
        <v>65593</v>
      </c>
      <c r="K166" s="40">
        <f t="shared" si="97"/>
        <v>67509</v>
      </c>
      <c r="L166" s="40">
        <f t="shared" si="97"/>
        <v>69428</v>
      </c>
      <c r="M166" s="8"/>
      <c r="T166" s="124">
        <f t="shared" si="83"/>
        <v>1.0169967254015282</v>
      </c>
      <c r="U166" s="124">
        <f t="shared" si="84"/>
        <v>1.0169959954125853</v>
      </c>
      <c r="V166" s="124">
        <f t="shared" si="85"/>
        <v>1.0169956239899769</v>
      </c>
      <c r="W166" s="124">
        <f t="shared" si="86"/>
        <v>1.0169946803841359</v>
      </c>
      <c r="X166" s="124">
        <f t="shared" si="87"/>
        <v>1.0169943748619208</v>
      </c>
      <c r="Y166" s="124">
        <f t="shared" si="88"/>
        <v>1.0169940882968038</v>
      </c>
      <c r="Z166" s="124">
        <f t="shared" si="89"/>
        <v>1.0169932761567086</v>
      </c>
      <c r="AA166" s="124">
        <f t="shared" si="90"/>
        <v>1.0169930384358963</v>
      </c>
      <c r="AB166" s="124">
        <f t="shared" si="91"/>
        <v>1.0169928142088851</v>
      </c>
      <c r="AC166" s="124">
        <f t="shared" si="92"/>
        <v>1.0170067528967144</v>
      </c>
    </row>
    <row r="167" spans="1:29" s="1" customFormat="1" ht="15" customHeight="1" x14ac:dyDescent="0.2">
      <c r="A167" s="8"/>
      <c r="B167" s="39">
        <v>7</v>
      </c>
      <c r="C167" s="40">
        <f t="shared" ref="C167:L167" si="98">ROUND(C125*(1+$C$155),0)</f>
        <v>54093</v>
      </c>
      <c r="D167" s="40">
        <f t="shared" si="98"/>
        <v>56009</v>
      </c>
      <c r="E167" s="40">
        <f t="shared" si="98"/>
        <v>57927</v>
      </c>
      <c r="F167" s="40">
        <f t="shared" si="98"/>
        <v>59843</v>
      </c>
      <c r="G167" s="40">
        <f t="shared" si="98"/>
        <v>61759</v>
      </c>
      <c r="H167" s="40">
        <f t="shared" si="98"/>
        <v>63677</v>
      </c>
      <c r="I167" s="40">
        <f t="shared" si="98"/>
        <v>65593</v>
      </c>
      <c r="J167" s="40">
        <f t="shared" si="98"/>
        <v>67509</v>
      </c>
      <c r="K167" s="40">
        <f t="shared" si="98"/>
        <v>69428</v>
      </c>
      <c r="L167" s="40">
        <f t="shared" si="98"/>
        <v>71344</v>
      </c>
      <c r="M167" s="8"/>
      <c r="T167" s="124">
        <f t="shared" si="83"/>
        <v>1.0169959954125853</v>
      </c>
      <c r="U167" s="124">
        <f t="shared" si="84"/>
        <v>1.0169956239899769</v>
      </c>
      <c r="V167" s="124">
        <f t="shared" si="85"/>
        <v>1.0169946803841359</v>
      </c>
      <c r="W167" s="124">
        <f t="shared" si="86"/>
        <v>1.0169943748619208</v>
      </c>
      <c r="X167" s="124">
        <f t="shared" si="87"/>
        <v>1.0169940882968038</v>
      </c>
      <c r="Y167" s="124">
        <f t="shared" si="88"/>
        <v>1.0169932761567086</v>
      </c>
      <c r="Z167" s="124">
        <f t="shared" si="89"/>
        <v>1.0169930384358963</v>
      </c>
      <c r="AA167" s="124">
        <f t="shared" si="90"/>
        <v>1.0169928142088851</v>
      </c>
      <c r="AB167" s="124">
        <f t="shared" si="91"/>
        <v>1.0170067528967144</v>
      </c>
      <c r="AC167" s="124">
        <f t="shared" si="92"/>
        <v>1.0170061723995381</v>
      </c>
    </row>
    <row r="168" spans="1:29" s="1" customFormat="1" ht="15" customHeight="1" x14ac:dyDescent="0.2">
      <c r="A168" s="8"/>
      <c r="B168" s="39">
        <v>8</v>
      </c>
      <c r="C168" s="40">
        <f t="shared" ref="C168:L168" si="99">ROUND(C126*(1+$C$155),0)</f>
        <v>56009</v>
      </c>
      <c r="D168" s="40">
        <f t="shared" si="99"/>
        <v>57927</v>
      </c>
      <c r="E168" s="40">
        <f t="shared" si="99"/>
        <v>59843</v>
      </c>
      <c r="F168" s="40">
        <f t="shared" si="99"/>
        <v>61759</v>
      </c>
      <c r="G168" s="40">
        <f t="shared" si="99"/>
        <v>63677</v>
      </c>
      <c r="H168" s="40">
        <f t="shared" si="99"/>
        <v>65593</v>
      </c>
      <c r="I168" s="40">
        <f t="shared" si="99"/>
        <v>67509</v>
      </c>
      <c r="J168" s="40">
        <f t="shared" si="99"/>
        <v>69428</v>
      </c>
      <c r="K168" s="40">
        <f t="shared" si="99"/>
        <v>71344</v>
      </c>
      <c r="L168" s="40">
        <f t="shared" si="99"/>
        <v>73261</v>
      </c>
      <c r="M168" s="8"/>
      <c r="T168" s="124">
        <f t="shared" si="83"/>
        <v>1.0169956239899769</v>
      </c>
      <c r="U168" s="124">
        <f t="shared" si="84"/>
        <v>1.0169946803841359</v>
      </c>
      <c r="V168" s="124">
        <f t="shared" si="85"/>
        <v>1.0169943748619208</v>
      </c>
      <c r="W168" s="124">
        <f t="shared" si="86"/>
        <v>1.0169940882968038</v>
      </c>
      <c r="X168" s="124">
        <f t="shared" si="87"/>
        <v>1.0169932761567086</v>
      </c>
      <c r="Y168" s="124">
        <f t="shared" si="88"/>
        <v>1.0169930384358963</v>
      </c>
      <c r="Z168" s="124">
        <f t="shared" si="89"/>
        <v>1.0169928142088851</v>
      </c>
      <c r="AA168" s="124">
        <f t="shared" si="90"/>
        <v>1.0170067528967144</v>
      </c>
      <c r="AB168" s="124">
        <f t="shared" si="91"/>
        <v>1.0170061723995381</v>
      </c>
      <c r="AC168" s="124">
        <f t="shared" si="92"/>
        <v>1.0170053861957911</v>
      </c>
    </row>
    <row r="169" spans="1:29" s="1" customFormat="1" ht="15" customHeight="1" x14ac:dyDescent="0.2">
      <c r="A169" s="8"/>
      <c r="B169" s="39">
        <v>9</v>
      </c>
      <c r="C169" s="40">
        <f t="shared" ref="C169:L169" si="100">ROUND(C127*(1+$C$155),0)</f>
        <v>57927</v>
      </c>
      <c r="D169" s="40">
        <f t="shared" si="100"/>
        <v>59843</v>
      </c>
      <c r="E169" s="40">
        <f t="shared" si="100"/>
        <v>61759</v>
      </c>
      <c r="F169" s="40">
        <f t="shared" si="100"/>
        <v>63677</v>
      </c>
      <c r="G169" s="40">
        <f t="shared" si="100"/>
        <v>65593</v>
      </c>
      <c r="H169" s="40">
        <f t="shared" si="100"/>
        <v>67509</v>
      </c>
      <c r="I169" s="40">
        <f t="shared" si="100"/>
        <v>69428</v>
      </c>
      <c r="J169" s="40">
        <f t="shared" si="100"/>
        <v>71344</v>
      </c>
      <c r="K169" s="40">
        <f t="shared" si="100"/>
        <v>73261</v>
      </c>
      <c r="L169" s="40">
        <f t="shared" si="100"/>
        <v>75177</v>
      </c>
      <c r="M169" s="8"/>
      <c r="T169" s="124">
        <f t="shared" si="83"/>
        <v>1.0169946803841359</v>
      </c>
      <c r="U169" s="124">
        <f t="shared" si="84"/>
        <v>1.0169943748619208</v>
      </c>
      <c r="V169" s="124">
        <f t="shared" si="85"/>
        <v>1.0169940882968038</v>
      </c>
      <c r="W169" s="124">
        <f t="shared" si="86"/>
        <v>1.0169932761567086</v>
      </c>
      <c r="X169" s="124">
        <f t="shared" si="87"/>
        <v>1.0169930384358963</v>
      </c>
      <c r="Y169" s="124">
        <f t="shared" si="88"/>
        <v>1.0169928142088851</v>
      </c>
      <c r="Z169" s="124">
        <f t="shared" si="89"/>
        <v>1.0170067528967144</v>
      </c>
      <c r="AA169" s="124">
        <f t="shared" si="90"/>
        <v>1.0170061723995381</v>
      </c>
      <c r="AB169" s="124">
        <f t="shared" si="91"/>
        <v>1.0170053861957911</v>
      </c>
      <c r="AC169" s="124">
        <f t="shared" si="92"/>
        <v>1.0170048701298702</v>
      </c>
    </row>
    <row r="170" spans="1:29" s="1" customFormat="1" ht="15" customHeight="1" x14ac:dyDescent="0.2">
      <c r="A170" s="8"/>
      <c r="B170" s="39">
        <v>10</v>
      </c>
      <c r="C170" s="40">
        <f t="shared" ref="C170:L170" si="101">ROUND(C128*(1+$C$155),0)</f>
        <v>59843</v>
      </c>
      <c r="D170" s="40">
        <f t="shared" si="101"/>
        <v>61759</v>
      </c>
      <c r="E170" s="40">
        <f t="shared" si="101"/>
        <v>63677</v>
      </c>
      <c r="F170" s="40">
        <f t="shared" si="101"/>
        <v>65593</v>
      </c>
      <c r="G170" s="40">
        <f t="shared" si="101"/>
        <v>67509</v>
      </c>
      <c r="H170" s="40">
        <f t="shared" si="101"/>
        <v>69428</v>
      </c>
      <c r="I170" s="40">
        <f t="shared" si="101"/>
        <v>71344</v>
      </c>
      <c r="J170" s="40">
        <f t="shared" si="101"/>
        <v>73261</v>
      </c>
      <c r="K170" s="40">
        <f t="shared" si="101"/>
        <v>75177</v>
      </c>
      <c r="L170" s="40">
        <f t="shared" si="101"/>
        <v>77093</v>
      </c>
      <c r="M170" s="8"/>
      <c r="T170" s="124">
        <f t="shared" si="83"/>
        <v>1.0169943748619208</v>
      </c>
      <c r="U170" s="124">
        <f t="shared" si="84"/>
        <v>1.0169940882968038</v>
      </c>
      <c r="V170" s="124">
        <f t="shared" si="85"/>
        <v>1.0169932761567086</v>
      </c>
      <c r="W170" s="124">
        <f t="shared" si="86"/>
        <v>1.0169930384358963</v>
      </c>
      <c r="X170" s="124">
        <f t="shared" si="87"/>
        <v>1.0169928142088851</v>
      </c>
      <c r="Y170" s="124">
        <f t="shared" si="88"/>
        <v>1.0170067528967144</v>
      </c>
      <c r="Z170" s="124">
        <f t="shared" si="89"/>
        <v>1.0170061723995381</v>
      </c>
      <c r="AA170" s="124">
        <f t="shared" si="90"/>
        <v>1.0170053861957911</v>
      </c>
      <c r="AB170" s="124">
        <f t="shared" si="91"/>
        <v>1.0170048701298702</v>
      </c>
      <c r="AC170" s="124">
        <f t="shared" si="92"/>
        <v>1.0170043797161099</v>
      </c>
    </row>
    <row r="171" spans="1:29" s="1" customFormat="1" ht="15" customHeight="1" x14ac:dyDescent="0.2">
      <c r="A171" s="8"/>
      <c r="B171" s="39">
        <v>11</v>
      </c>
      <c r="C171" s="40">
        <f t="shared" ref="C171:L171" si="102">ROUND(C129*(1+$C$155),0)</f>
        <v>61759</v>
      </c>
      <c r="D171" s="40">
        <f t="shared" si="102"/>
        <v>63677</v>
      </c>
      <c r="E171" s="40">
        <f t="shared" si="102"/>
        <v>65593</v>
      </c>
      <c r="F171" s="40">
        <f t="shared" si="102"/>
        <v>67509</v>
      </c>
      <c r="G171" s="40">
        <f t="shared" si="102"/>
        <v>69428</v>
      </c>
      <c r="H171" s="40">
        <f t="shared" si="102"/>
        <v>71344</v>
      </c>
      <c r="I171" s="40">
        <f t="shared" si="102"/>
        <v>73261</v>
      </c>
      <c r="J171" s="40">
        <f t="shared" si="102"/>
        <v>75177</v>
      </c>
      <c r="K171" s="40">
        <f t="shared" si="102"/>
        <v>77093</v>
      </c>
      <c r="L171" s="40">
        <f t="shared" si="102"/>
        <v>79011</v>
      </c>
      <c r="M171" s="8"/>
      <c r="T171" s="124">
        <f t="shared" si="83"/>
        <v>1.0169940882968038</v>
      </c>
      <c r="U171" s="124">
        <f t="shared" si="84"/>
        <v>1.0169932761567086</v>
      </c>
      <c r="V171" s="124">
        <f t="shared" si="85"/>
        <v>1.0169930384358963</v>
      </c>
      <c r="W171" s="124">
        <f t="shared" si="86"/>
        <v>1.0169928142088851</v>
      </c>
      <c r="X171" s="124">
        <f t="shared" si="87"/>
        <v>1.0170067528967144</v>
      </c>
      <c r="Y171" s="124">
        <f t="shared" si="88"/>
        <v>1.0170061723995381</v>
      </c>
      <c r="Z171" s="124">
        <f t="shared" si="89"/>
        <v>1.0170053861957911</v>
      </c>
      <c r="AA171" s="124">
        <f t="shared" si="90"/>
        <v>1.0170048701298702</v>
      </c>
      <c r="AB171" s="124">
        <f t="shared" si="91"/>
        <v>1.0170043797161099</v>
      </c>
      <c r="AC171" s="124">
        <f t="shared" si="92"/>
        <v>1.0170034753507531</v>
      </c>
    </row>
    <row r="172" spans="1:29" s="1" customFormat="1" ht="15" customHeight="1" x14ac:dyDescent="0.2">
      <c r="A172" s="8"/>
      <c r="B172" s="39">
        <v>12</v>
      </c>
      <c r="C172" s="40">
        <f t="shared" ref="C172:L172" si="103">ROUND(C130*(1+$C$155),0)</f>
        <v>63677</v>
      </c>
      <c r="D172" s="40">
        <f t="shared" si="103"/>
        <v>65593</v>
      </c>
      <c r="E172" s="40">
        <f t="shared" si="103"/>
        <v>67509</v>
      </c>
      <c r="F172" s="40">
        <f t="shared" si="103"/>
        <v>69428</v>
      </c>
      <c r="G172" s="40">
        <f t="shared" si="103"/>
        <v>71344</v>
      </c>
      <c r="H172" s="40">
        <f t="shared" si="103"/>
        <v>73261</v>
      </c>
      <c r="I172" s="40">
        <f t="shared" si="103"/>
        <v>75177</v>
      </c>
      <c r="J172" s="40">
        <f t="shared" si="103"/>
        <v>77093</v>
      </c>
      <c r="K172" s="40">
        <f t="shared" si="103"/>
        <v>79011</v>
      </c>
      <c r="L172" s="40">
        <f t="shared" si="103"/>
        <v>80927</v>
      </c>
      <c r="M172" s="8"/>
      <c r="T172" s="124">
        <f t="shared" si="83"/>
        <v>1.0169932761567086</v>
      </c>
      <c r="U172" s="124">
        <f t="shared" si="84"/>
        <v>1.0169930384358963</v>
      </c>
      <c r="V172" s="124">
        <f t="shared" si="85"/>
        <v>1.0169928142088851</v>
      </c>
      <c r="W172" s="124">
        <f t="shared" si="86"/>
        <v>1.0170067528967144</v>
      </c>
      <c r="X172" s="124">
        <f t="shared" si="87"/>
        <v>1.0170061723995381</v>
      </c>
      <c r="Y172" s="124">
        <f t="shared" si="88"/>
        <v>1.0170053861957911</v>
      </c>
      <c r="Z172" s="124">
        <f t="shared" si="89"/>
        <v>1.0170048701298702</v>
      </c>
      <c r="AA172" s="124">
        <f t="shared" si="90"/>
        <v>1.0170043797161099</v>
      </c>
      <c r="AB172" s="124">
        <f t="shared" si="91"/>
        <v>1.0170034753507531</v>
      </c>
      <c r="AC172" s="124">
        <f t="shared" si="92"/>
        <v>1.01700304119436</v>
      </c>
    </row>
    <row r="173" spans="1:29" s="1" customFormat="1" ht="15" customHeight="1" x14ac:dyDescent="0.2">
      <c r="A173" s="8"/>
      <c r="B173" s="39">
        <v>13</v>
      </c>
      <c r="C173" s="40">
        <f t="shared" ref="C173:L173" si="104">ROUND(C131*(1+$C$155),0)</f>
        <v>65593</v>
      </c>
      <c r="D173" s="40">
        <f t="shared" si="104"/>
        <v>67509</v>
      </c>
      <c r="E173" s="40">
        <f t="shared" si="104"/>
        <v>69428</v>
      </c>
      <c r="F173" s="40">
        <f t="shared" si="104"/>
        <v>71344</v>
      </c>
      <c r="G173" s="40">
        <f t="shared" si="104"/>
        <v>73261</v>
      </c>
      <c r="H173" s="40">
        <f t="shared" si="104"/>
        <v>75177</v>
      </c>
      <c r="I173" s="40">
        <f t="shared" si="104"/>
        <v>77093</v>
      </c>
      <c r="J173" s="40">
        <f t="shared" si="104"/>
        <v>79011</v>
      </c>
      <c r="K173" s="40">
        <f t="shared" si="104"/>
        <v>80927</v>
      </c>
      <c r="L173" s="40">
        <f t="shared" si="104"/>
        <v>82843</v>
      </c>
      <c r="M173" s="8"/>
      <c r="T173" s="124">
        <f t="shared" si="83"/>
        <v>1.0169930384358963</v>
      </c>
      <c r="U173" s="124">
        <f t="shared" si="84"/>
        <v>1.0169928142088851</v>
      </c>
      <c r="V173" s="124">
        <f t="shared" si="85"/>
        <v>1.0170067528967144</v>
      </c>
      <c r="W173" s="124">
        <f t="shared" si="86"/>
        <v>1.0170061723995381</v>
      </c>
      <c r="X173" s="124">
        <f t="shared" si="87"/>
        <v>1.0170053861957911</v>
      </c>
      <c r="Y173" s="124">
        <f t="shared" si="88"/>
        <v>1.0170048701298702</v>
      </c>
      <c r="Z173" s="124">
        <f t="shared" si="89"/>
        <v>1.0170043797161099</v>
      </c>
      <c r="AA173" s="124">
        <f t="shared" si="90"/>
        <v>1.0170034753507531</v>
      </c>
      <c r="AB173" s="124">
        <f t="shared" si="91"/>
        <v>1.01700304119436</v>
      </c>
      <c r="AC173" s="124">
        <f t="shared" si="92"/>
        <v>1.0170026271207249</v>
      </c>
    </row>
    <row r="174" spans="1:29" s="1" customFormat="1" ht="15" customHeight="1" x14ac:dyDescent="0.2">
      <c r="A174" s="8"/>
      <c r="B174" s="39">
        <v>14</v>
      </c>
      <c r="C174" s="40">
        <f t="shared" ref="C174:L174" si="105">ROUND(C132*(1+$C$155),0)</f>
        <v>65593</v>
      </c>
      <c r="D174" s="40">
        <f t="shared" si="105"/>
        <v>69428</v>
      </c>
      <c r="E174" s="40">
        <f t="shared" si="105"/>
        <v>71344</v>
      </c>
      <c r="F174" s="40">
        <f t="shared" si="105"/>
        <v>73261</v>
      </c>
      <c r="G174" s="40">
        <f t="shared" si="105"/>
        <v>75177</v>
      </c>
      <c r="H174" s="40">
        <f t="shared" si="105"/>
        <v>77093</v>
      </c>
      <c r="I174" s="40">
        <f t="shared" si="105"/>
        <v>79011</v>
      </c>
      <c r="J174" s="40">
        <f t="shared" si="105"/>
        <v>80927</v>
      </c>
      <c r="K174" s="40">
        <f t="shared" si="105"/>
        <v>82843</v>
      </c>
      <c r="L174" s="40">
        <f t="shared" si="105"/>
        <v>84761</v>
      </c>
      <c r="M174" s="8"/>
      <c r="T174" s="124">
        <f t="shared" si="83"/>
        <v>1.0169930384358963</v>
      </c>
      <c r="U174" s="124">
        <f t="shared" si="84"/>
        <v>1.0170067528967144</v>
      </c>
      <c r="V174" s="124">
        <f t="shared" si="85"/>
        <v>1.0170061723995381</v>
      </c>
      <c r="W174" s="124">
        <f t="shared" si="86"/>
        <v>1.0170053861957911</v>
      </c>
      <c r="X174" s="124">
        <f t="shared" si="87"/>
        <v>1.0170048701298702</v>
      </c>
      <c r="Y174" s="124">
        <f t="shared" si="88"/>
        <v>1.0170043797161099</v>
      </c>
      <c r="Z174" s="124">
        <f t="shared" si="89"/>
        <v>1.0170034753507531</v>
      </c>
      <c r="AA174" s="124">
        <f t="shared" si="90"/>
        <v>1.01700304119436</v>
      </c>
      <c r="AB174" s="124">
        <f t="shared" si="91"/>
        <v>1.0170026271207249</v>
      </c>
      <c r="AC174" s="124">
        <f t="shared" si="92"/>
        <v>1.0170018237665579</v>
      </c>
    </row>
    <row r="175" spans="1:29" s="1" customFormat="1" ht="15" customHeight="1" x14ac:dyDescent="0.2">
      <c r="A175" s="8"/>
      <c r="B175" s="42">
        <v>15</v>
      </c>
      <c r="C175" s="40">
        <f t="shared" ref="C175:L175" si="106">ROUND(C133*(1+$C$155),0)</f>
        <v>65593</v>
      </c>
      <c r="D175" s="40">
        <f t="shared" si="106"/>
        <v>69428</v>
      </c>
      <c r="E175" s="40">
        <f t="shared" si="106"/>
        <v>71344</v>
      </c>
      <c r="F175" s="40">
        <f t="shared" si="106"/>
        <v>75177</v>
      </c>
      <c r="G175" s="40">
        <f t="shared" si="106"/>
        <v>77093</v>
      </c>
      <c r="H175" s="40">
        <f t="shared" si="106"/>
        <v>79011</v>
      </c>
      <c r="I175" s="40">
        <f t="shared" si="106"/>
        <v>80927</v>
      </c>
      <c r="J175" s="40">
        <f t="shared" si="106"/>
        <v>82843</v>
      </c>
      <c r="K175" s="40">
        <f t="shared" si="106"/>
        <v>84761</v>
      </c>
      <c r="L175" s="40">
        <f t="shared" si="106"/>
        <v>86677</v>
      </c>
      <c r="M175" s="8"/>
      <c r="T175" s="124">
        <f t="shared" si="83"/>
        <v>1.0169930384358963</v>
      </c>
      <c r="U175" s="124">
        <f t="shared" si="84"/>
        <v>1.0170067528967144</v>
      </c>
      <c r="V175" s="124">
        <f t="shared" si="85"/>
        <v>1.0170061723995381</v>
      </c>
      <c r="W175" s="124">
        <f t="shared" si="86"/>
        <v>1.0170048701298702</v>
      </c>
      <c r="X175" s="124">
        <f t="shared" si="87"/>
        <v>1.0170043797161099</v>
      </c>
      <c r="Y175" s="124">
        <f t="shared" si="88"/>
        <v>1.0170034753507531</v>
      </c>
      <c r="Z175" s="124">
        <f t="shared" si="89"/>
        <v>1.01700304119436</v>
      </c>
      <c r="AA175" s="124">
        <f t="shared" si="90"/>
        <v>1.0170026271207249</v>
      </c>
      <c r="AB175" s="124">
        <f t="shared" si="91"/>
        <v>1.0170018237665579</v>
      </c>
      <c r="AC175" s="124">
        <f t="shared" si="92"/>
        <v>1.0170014549209181</v>
      </c>
    </row>
    <row r="176" spans="1:29" s="1" customFormat="1" ht="15" customHeight="1" x14ac:dyDescent="0.2">
      <c r="A176" s="8"/>
      <c r="B176" s="39">
        <v>16</v>
      </c>
      <c r="C176" s="40">
        <f t="shared" ref="C176:L176" si="107">ROUND(C134*(1+$C$155),0)</f>
        <v>65593</v>
      </c>
      <c r="D176" s="40">
        <f t="shared" si="107"/>
        <v>69428</v>
      </c>
      <c r="E176" s="40">
        <f t="shared" si="107"/>
        <v>71344</v>
      </c>
      <c r="F176" s="40">
        <f t="shared" si="107"/>
        <v>75177</v>
      </c>
      <c r="G176" s="40">
        <f t="shared" si="107"/>
        <v>79011</v>
      </c>
      <c r="H176" s="40">
        <f t="shared" si="107"/>
        <v>80927</v>
      </c>
      <c r="I176" s="40">
        <f t="shared" si="107"/>
        <v>82843</v>
      </c>
      <c r="J176" s="40">
        <f t="shared" si="107"/>
        <v>84761</v>
      </c>
      <c r="K176" s="40">
        <f t="shared" si="107"/>
        <v>86677</v>
      </c>
      <c r="L176" s="40">
        <f t="shared" si="107"/>
        <v>88594</v>
      </c>
      <c r="M176" s="8"/>
      <c r="T176" s="124">
        <f t="shared" si="83"/>
        <v>1.0169930384358963</v>
      </c>
      <c r="U176" s="124">
        <f t="shared" si="84"/>
        <v>1.0170067528967144</v>
      </c>
      <c r="V176" s="124">
        <f t="shared" si="85"/>
        <v>1.0170061723995381</v>
      </c>
      <c r="W176" s="124">
        <f t="shared" si="86"/>
        <v>1.0170048701298702</v>
      </c>
      <c r="X176" s="124">
        <f t="shared" si="87"/>
        <v>1.0170034753507531</v>
      </c>
      <c r="Y176" s="124">
        <f t="shared" si="88"/>
        <v>1.01700304119436</v>
      </c>
      <c r="Z176" s="124">
        <f t="shared" si="89"/>
        <v>1.0170026271207249</v>
      </c>
      <c r="AA176" s="124">
        <f t="shared" si="90"/>
        <v>1.0170018237665579</v>
      </c>
      <c r="AB176" s="124">
        <f t="shared" si="91"/>
        <v>1.0170014549209181</v>
      </c>
      <c r="AC176" s="124">
        <f t="shared" si="92"/>
        <v>1.017000906868091</v>
      </c>
    </row>
    <row r="177" spans="1:29" s="1" customFormat="1" ht="15" customHeight="1" x14ac:dyDescent="0.2">
      <c r="A177" s="8"/>
      <c r="B177" s="39">
        <v>17</v>
      </c>
      <c r="C177" s="40">
        <f t="shared" ref="C177:L177" si="108">ROUND(C135*(1+$C$155),0)</f>
        <v>65593</v>
      </c>
      <c r="D177" s="40">
        <f t="shared" si="108"/>
        <v>69428</v>
      </c>
      <c r="E177" s="40">
        <f t="shared" si="108"/>
        <v>71344</v>
      </c>
      <c r="F177" s="40">
        <f t="shared" si="108"/>
        <v>75177</v>
      </c>
      <c r="G177" s="40">
        <f t="shared" si="108"/>
        <v>79011</v>
      </c>
      <c r="H177" s="40">
        <f t="shared" si="108"/>
        <v>82843</v>
      </c>
      <c r="I177" s="40">
        <f t="shared" si="108"/>
        <v>84761</v>
      </c>
      <c r="J177" s="40">
        <f t="shared" si="108"/>
        <v>86677</v>
      </c>
      <c r="K177" s="40">
        <f t="shared" si="108"/>
        <v>88594</v>
      </c>
      <c r="L177" s="40">
        <f t="shared" si="108"/>
        <v>90511</v>
      </c>
      <c r="M177" s="8"/>
      <c r="T177" s="124">
        <f t="shared" si="83"/>
        <v>1.0169930384358963</v>
      </c>
      <c r="U177" s="124">
        <f t="shared" si="84"/>
        <v>1.0170067528967144</v>
      </c>
      <c r="V177" s="124">
        <f t="shared" si="85"/>
        <v>1.0170061723995381</v>
      </c>
      <c r="W177" s="124">
        <f t="shared" si="86"/>
        <v>1.0170048701298702</v>
      </c>
      <c r="X177" s="124">
        <f t="shared" si="87"/>
        <v>1.0170034753507531</v>
      </c>
      <c r="Y177" s="124">
        <f t="shared" si="88"/>
        <v>1.0170026271207249</v>
      </c>
      <c r="Z177" s="124">
        <f t="shared" si="89"/>
        <v>1.0170018237665579</v>
      </c>
      <c r="AA177" s="124">
        <f t="shared" si="90"/>
        <v>1.0170014549209181</v>
      </c>
      <c r="AB177" s="124">
        <f t="shared" si="91"/>
        <v>1.017000906868091</v>
      </c>
      <c r="AC177" s="124">
        <f t="shared" si="92"/>
        <v>1.0170003820310569</v>
      </c>
    </row>
    <row r="178" spans="1:29" s="1" customFormat="1" ht="15" customHeight="1" x14ac:dyDescent="0.2">
      <c r="A178" s="8"/>
      <c r="B178" s="42">
        <v>18</v>
      </c>
      <c r="C178" s="40">
        <f t="shared" ref="C178:L178" si="109">ROUND(C136*(1+$C$155),0)</f>
        <v>66248</v>
      </c>
      <c r="D178" s="40">
        <f t="shared" si="109"/>
        <v>70121</v>
      </c>
      <c r="E178" s="40">
        <f t="shared" si="109"/>
        <v>72055</v>
      </c>
      <c r="F178" s="40">
        <f t="shared" si="109"/>
        <v>75930</v>
      </c>
      <c r="G178" s="40">
        <f t="shared" si="109"/>
        <v>79801</v>
      </c>
      <c r="H178" s="40">
        <f t="shared" si="109"/>
        <v>83675</v>
      </c>
      <c r="I178" s="40">
        <f t="shared" si="109"/>
        <v>85608</v>
      </c>
      <c r="J178" s="40">
        <f t="shared" si="109"/>
        <v>87542</v>
      </c>
      <c r="K178" s="40">
        <f t="shared" si="109"/>
        <v>89480</v>
      </c>
      <c r="L178" s="40">
        <f t="shared" si="109"/>
        <v>91416</v>
      </c>
      <c r="M178" s="8"/>
      <c r="T178" s="124">
        <f t="shared" si="83"/>
        <v>1.0169939055280084</v>
      </c>
      <c r="U178" s="124">
        <f t="shared" si="84"/>
        <v>1.0169980710380135</v>
      </c>
      <c r="V178" s="124">
        <f t="shared" si="85"/>
        <v>1.0169934087027706</v>
      </c>
      <c r="W178" s="124">
        <f t="shared" si="86"/>
        <v>1.0169968256519468</v>
      </c>
      <c r="X178" s="124">
        <f t="shared" si="87"/>
        <v>1.0170007773968675</v>
      </c>
      <c r="Y178" s="124">
        <f t="shared" si="88"/>
        <v>1.0170037434974963</v>
      </c>
      <c r="Z178" s="124">
        <f t="shared" si="89"/>
        <v>1.0169998930824335</v>
      </c>
      <c r="AA178" s="124">
        <f t="shared" si="90"/>
        <v>1.0169960152882818</v>
      </c>
      <c r="AB178" s="124">
        <f t="shared" si="91"/>
        <v>1.0170030914711765</v>
      </c>
      <c r="AC178" s="124">
        <f t="shared" si="92"/>
        <v>1.016998932004272</v>
      </c>
    </row>
    <row r="179" spans="1:29" s="1" customFormat="1" ht="15" customHeight="1" x14ac:dyDescent="0.2">
      <c r="A179" s="8"/>
      <c r="B179" s="39">
        <v>19</v>
      </c>
      <c r="C179" s="40">
        <f t="shared" ref="C179:L179" si="110">ROUND(C137*(1+$C$155),0)</f>
        <v>66911</v>
      </c>
      <c r="D179" s="40">
        <f t="shared" si="110"/>
        <v>70824</v>
      </c>
      <c r="E179" s="40">
        <f t="shared" si="110"/>
        <v>72778</v>
      </c>
      <c r="F179" s="40">
        <f t="shared" si="110"/>
        <v>76691</v>
      </c>
      <c r="G179" s="40">
        <f t="shared" si="110"/>
        <v>80596</v>
      </c>
      <c r="H179" s="40">
        <f t="shared" si="110"/>
        <v>84510</v>
      </c>
      <c r="I179" s="40">
        <f t="shared" si="110"/>
        <v>86466</v>
      </c>
      <c r="J179" s="40">
        <f t="shared" si="110"/>
        <v>88419</v>
      </c>
      <c r="K179" s="40">
        <f t="shared" si="110"/>
        <v>90375</v>
      </c>
      <c r="L179" s="40">
        <f t="shared" si="110"/>
        <v>92330</v>
      </c>
      <c r="M179" s="8"/>
      <c r="T179" s="124">
        <f t="shared" si="83"/>
        <v>1.0169926891918593</v>
      </c>
      <c r="U179" s="124">
        <f t="shared" si="84"/>
        <v>1.0170017231476163</v>
      </c>
      <c r="V179" s="124">
        <f t="shared" si="85"/>
        <v>1.0170064700046115</v>
      </c>
      <c r="W179" s="124">
        <f t="shared" si="86"/>
        <v>1.0170006232677797</v>
      </c>
      <c r="X179" s="124">
        <f t="shared" si="87"/>
        <v>1.0169970598998095</v>
      </c>
      <c r="Y179" s="124">
        <f t="shared" si="88"/>
        <v>1.017004223979205</v>
      </c>
      <c r="Z179" s="124">
        <f t="shared" si="89"/>
        <v>1.0169958010373907</v>
      </c>
      <c r="AA179" s="124">
        <f t="shared" si="90"/>
        <v>1.0170000345061594</v>
      </c>
      <c r="AB179" s="124">
        <f t="shared" si="91"/>
        <v>1.0170035109830753</v>
      </c>
      <c r="AC179" s="124">
        <f t="shared" si="92"/>
        <v>1.0169958253935034</v>
      </c>
    </row>
    <row r="180" spans="1:29" s="1" customFormat="1" ht="15" customHeight="1" x14ac:dyDescent="0.2">
      <c r="A180" s="8"/>
      <c r="B180" s="39">
        <v>20</v>
      </c>
      <c r="C180" s="40">
        <f t="shared" ref="C180:L180" si="111">ROUND(C138*(1+$C$155),0)</f>
        <v>67581</v>
      </c>
      <c r="D180" s="40">
        <f t="shared" si="111"/>
        <v>71532</v>
      </c>
      <c r="E180" s="40">
        <f t="shared" si="111"/>
        <v>73504</v>
      </c>
      <c r="F180" s="40">
        <f t="shared" si="111"/>
        <v>77455</v>
      </c>
      <c r="G180" s="40">
        <f t="shared" si="111"/>
        <v>81404</v>
      </c>
      <c r="H180" s="40">
        <f t="shared" si="111"/>
        <v>85356</v>
      </c>
      <c r="I180" s="40">
        <f t="shared" si="111"/>
        <v>87330</v>
      </c>
      <c r="J180" s="40">
        <f t="shared" si="111"/>
        <v>89304</v>
      </c>
      <c r="K180" s="40">
        <f t="shared" si="111"/>
        <v>91279</v>
      </c>
      <c r="L180" s="40">
        <f t="shared" si="111"/>
        <v>93255</v>
      </c>
      <c r="M180" s="8"/>
      <c r="T180" s="124">
        <f t="shared" si="83"/>
        <v>1.0170050112112685</v>
      </c>
      <c r="U180" s="124">
        <f t="shared" si="84"/>
        <v>1.0170040946314831</v>
      </c>
      <c r="V180" s="124">
        <f t="shared" si="85"/>
        <v>1.0170044967139398</v>
      </c>
      <c r="W180" s="124">
        <f t="shared" si="86"/>
        <v>1.0170036764705883</v>
      </c>
      <c r="X180" s="124">
        <f t="shared" si="87"/>
        <v>1.0170033606936271</v>
      </c>
      <c r="Y180" s="124">
        <f t="shared" si="88"/>
        <v>1.0170024663703845</v>
      </c>
      <c r="Z180" s="124">
        <f t="shared" si="89"/>
        <v>1.0170024455572377</v>
      </c>
      <c r="AA180" s="124">
        <f t="shared" si="90"/>
        <v>1.0170024256642107</v>
      </c>
      <c r="AB180" s="124">
        <f t="shared" si="91"/>
        <v>1.0170022171960826</v>
      </c>
      <c r="AC180" s="124">
        <f t="shared" si="92"/>
        <v>1.0170018321409877</v>
      </c>
    </row>
    <row r="181" spans="1:29" s="1" customFormat="1" ht="15" customHeight="1" x14ac:dyDescent="0.2">
      <c r="A181" s="8"/>
      <c r="B181" s="39">
        <v>21</v>
      </c>
      <c r="C181" s="40">
        <f t="shared" ref="C181:L181" si="112">ROUND(C139*(1+$C$155),0)</f>
        <v>68254</v>
      </c>
      <c r="D181" s="40">
        <f t="shared" si="112"/>
        <v>72249</v>
      </c>
      <c r="E181" s="40">
        <f t="shared" si="112"/>
        <v>74238</v>
      </c>
      <c r="F181" s="40">
        <f t="shared" si="112"/>
        <v>78232</v>
      </c>
      <c r="G181" s="40">
        <f t="shared" si="112"/>
        <v>82218</v>
      </c>
      <c r="H181" s="40">
        <f t="shared" si="112"/>
        <v>86210</v>
      </c>
      <c r="I181" s="40">
        <f t="shared" si="112"/>
        <v>88202</v>
      </c>
      <c r="J181" s="40">
        <f t="shared" si="112"/>
        <v>90197</v>
      </c>
      <c r="K181" s="40">
        <f t="shared" si="112"/>
        <v>92191</v>
      </c>
      <c r="L181" s="40">
        <f t="shared" si="112"/>
        <v>94185</v>
      </c>
      <c r="M181" s="8"/>
      <c r="T181" s="124">
        <f t="shared" si="83"/>
        <v>1.0170011771191871</v>
      </c>
      <c r="U181" s="124">
        <f t="shared" si="84"/>
        <v>1.0170042651426641</v>
      </c>
      <c r="V181" s="124">
        <f t="shared" si="85"/>
        <v>1.0170006986588489</v>
      </c>
      <c r="W181" s="124">
        <f t="shared" si="86"/>
        <v>1.0170037959544485</v>
      </c>
      <c r="X181" s="124">
        <f t="shared" si="87"/>
        <v>1.0169956954133887</v>
      </c>
      <c r="Y181" s="124">
        <f t="shared" si="88"/>
        <v>1.016999138836131</v>
      </c>
      <c r="Z181" s="124">
        <f t="shared" si="89"/>
        <v>1.0169956646065861</v>
      </c>
      <c r="AA181" s="124">
        <f t="shared" si="90"/>
        <v>1.0170032360270158</v>
      </c>
      <c r="AB181" s="124">
        <f t="shared" si="91"/>
        <v>1.0169994484280198</v>
      </c>
      <c r="AC181" s="124">
        <f t="shared" si="92"/>
        <v>1.0169958212307393</v>
      </c>
    </row>
    <row r="182" spans="1:29" s="1" customFormat="1" ht="15" customHeight="1" x14ac:dyDescent="0.2">
      <c r="A182" s="8"/>
      <c r="B182" s="39">
        <v>22</v>
      </c>
      <c r="C182" s="40">
        <f t="shared" ref="C182:L182" si="113">ROUND(C140*(1+$C$155),0)</f>
        <v>68938</v>
      </c>
      <c r="D182" s="40">
        <f t="shared" si="113"/>
        <v>72970</v>
      </c>
      <c r="E182" s="40">
        <f t="shared" si="113"/>
        <v>74982</v>
      </c>
      <c r="F182" s="40">
        <f t="shared" si="113"/>
        <v>79014</v>
      </c>
      <c r="G182" s="40">
        <f t="shared" si="113"/>
        <v>83038</v>
      </c>
      <c r="H182" s="40">
        <f t="shared" si="113"/>
        <v>87071</v>
      </c>
      <c r="I182" s="40">
        <f t="shared" si="113"/>
        <v>89083</v>
      </c>
      <c r="J182" s="40">
        <f t="shared" si="113"/>
        <v>91100</v>
      </c>
      <c r="K182" s="40">
        <f t="shared" si="113"/>
        <v>93113</v>
      </c>
      <c r="L182" s="40">
        <f t="shared" si="113"/>
        <v>95129</v>
      </c>
      <c r="M182" s="8"/>
      <c r="T182" s="124">
        <f t="shared" si="83"/>
        <v>1.0169946596642374</v>
      </c>
      <c r="U182" s="124">
        <f t="shared" si="84"/>
        <v>1.0170034843205575</v>
      </c>
      <c r="V182" s="124">
        <f t="shared" si="85"/>
        <v>1.0169946696686514</v>
      </c>
      <c r="W182" s="124">
        <f t="shared" si="86"/>
        <v>1.0170028187867632</v>
      </c>
      <c r="X182" s="124">
        <f t="shared" si="87"/>
        <v>1.0169993876301286</v>
      </c>
      <c r="Y182" s="124">
        <f t="shared" si="88"/>
        <v>1.0169944870117735</v>
      </c>
      <c r="Z182" s="124">
        <f t="shared" si="89"/>
        <v>1.0169988812019088</v>
      </c>
      <c r="AA182" s="124">
        <f t="shared" si="90"/>
        <v>1.0170021322437679</v>
      </c>
      <c r="AB182" s="124">
        <f t="shared" si="91"/>
        <v>1.0169948775080004</v>
      </c>
      <c r="AC182" s="124">
        <f t="shared" si="92"/>
        <v>1.0169982574113472</v>
      </c>
    </row>
    <row r="183" spans="1:29" s="1" customFormat="1" ht="15" customHeight="1" x14ac:dyDescent="0.2">
      <c r="A183" s="8"/>
      <c r="B183" s="42">
        <v>23</v>
      </c>
      <c r="C183" s="40">
        <f t="shared" ref="C183:L183" si="114">ROUND(C141*(1+$C$155),0)</f>
        <v>69626</v>
      </c>
      <c r="D183" s="40">
        <f t="shared" si="114"/>
        <v>73698</v>
      </c>
      <c r="E183" s="40">
        <f t="shared" si="114"/>
        <v>75730</v>
      </c>
      <c r="F183" s="40">
        <f t="shared" si="114"/>
        <v>79803</v>
      </c>
      <c r="G183" s="40">
        <f t="shared" si="114"/>
        <v>83869</v>
      </c>
      <c r="H183" s="40">
        <f t="shared" si="114"/>
        <v>87943</v>
      </c>
      <c r="I183" s="40">
        <f t="shared" si="114"/>
        <v>89974</v>
      </c>
      <c r="J183" s="40">
        <f t="shared" si="114"/>
        <v>92010</v>
      </c>
      <c r="K183" s="40">
        <f t="shared" si="114"/>
        <v>94044</v>
      </c>
      <c r="L183" s="40">
        <f t="shared" si="114"/>
        <v>96077</v>
      </c>
      <c r="M183" s="8"/>
      <c r="T183" s="124">
        <f t="shared" si="83"/>
        <v>1.0170021325698928</v>
      </c>
      <c r="U183" s="124">
        <f t="shared" si="84"/>
        <v>1.017001076366848</v>
      </c>
      <c r="V183" s="124">
        <f t="shared" si="85"/>
        <v>1.0170015040825098</v>
      </c>
      <c r="W183" s="124">
        <f t="shared" si="86"/>
        <v>1.0170003440849253</v>
      </c>
      <c r="X183" s="124">
        <f t="shared" si="87"/>
        <v>1.0170007396898153</v>
      </c>
      <c r="Y183" s="124">
        <f t="shared" si="88"/>
        <v>1.0169995258635645</v>
      </c>
      <c r="Z183" s="124">
        <f t="shared" si="89"/>
        <v>1.0170001130326665</v>
      </c>
      <c r="AA183" s="124">
        <f t="shared" si="90"/>
        <v>1.0169997347245556</v>
      </c>
      <c r="AB183" s="124">
        <f t="shared" si="91"/>
        <v>1.0169997404619777</v>
      </c>
      <c r="AC183" s="124">
        <f t="shared" si="92"/>
        <v>1.0169999259031872</v>
      </c>
    </row>
    <row r="184" spans="1:29" s="1" customFormat="1" ht="15" customHeight="1" x14ac:dyDescent="0.2">
      <c r="A184" s="8"/>
      <c r="B184" s="42">
        <v>24</v>
      </c>
      <c r="C184" s="40">
        <f t="shared" ref="C184:L184" si="115">ROUND(C142*(1+$C$155),0)</f>
        <v>70326</v>
      </c>
      <c r="D184" s="40">
        <f t="shared" si="115"/>
        <v>74437</v>
      </c>
      <c r="E184" s="40">
        <f t="shared" si="115"/>
        <v>76489</v>
      </c>
      <c r="F184" s="40">
        <f t="shared" si="115"/>
        <v>80600</v>
      </c>
      <c r="G184" s="40">
        <f t="shared" si="115"/>
        <v>84710</v>
      </c>
      <c r="H184" s="40">
        <f t="shared" si="115"/>
        <v>88822</v>
      </c>
      <c r="I184" s="40">
        <f t="shared" si="115"/>
        <v>90875</v>
      </c>
      <c r="J184" s="40">
        <f t="shared" si="115"/>
        <v>92929</v>
      </c>
      <c r="K184" s="40">
        <f t="shared" si="115"/>
        <v>94985</v>
      </c>
      <c r="L184" s="40">
        <f t="shared" si="115"/>
        <v>97040</v>
      </c>
      <c r="M184" s="8"/>
      <c r="T184" s="124">
        <f t="shared" si="83"/>
        <v>1.0170065075921908</v>
      </c>
      <c r="U184" s="124">
        <f t="shared" si="84"/>
        <v>1.0169961608350526</v>
      </c>
      <c r="V184" s="124">
        <f t="shared" si="85"/>
        <v>1.0170057173248239</v>
      </c>
      <c r="W184" s="124">
        <f t="shared" si="86"/>
        <v>1.016996202036516</v>
      </c>
      <c r="X184" s="124">
        <f t="shared" si="87"/>
        <v>1.0170000240113333</v>
      </c>
      <c r="Y184" s="124">
        <f t="shared" si="88"/>
        <v>1.0170031029231597</v>
      </c>
      <c r="Z184" s="124">
        <f t="shared" si="89"/>
        <v>1.0169994180581046</v>
      </c>
      <c r="AA184" s="124">
        <f t="shared" si="90"/>
        <v>1.0169957100332692</v>
      </c>
      <c r="AB184" s="124">
        <f t="shared" si="91"/>
        <v>1.0170026874524878</v>
      </c>
      <c r="AC184" s="124">
        <f t="shared" si="92"/>
        <v>1.0169988890984929</v>
      </c>
    </row>
    <row r="185" spans="1:29" s="1" customFormat="1" ht="15" customHeight="1" x14ac:dyDescent="0.2">
      <c r="A185" s="8"/>
      <c r="B185" s="39">
        <v>25</v>
      </c>
      <c r="C185" s="40">
        <f t="shared" ref="C185:L185" si="116">ROUND(C143*(1+$C$155),0)</f>
        <v>71028</v>
      </c>
      <c r="D185" s="40">
        <f t="shared" si="116"/>
        <v>75180</v>
      </c>
      <c r="E185" s="40">
        <f t="shared" si="116"/>
        <v>77253</v>
      </c>
      <c r="F185" s="40">
        <f t="shared" si="116"/>
        <v>81407</v>
      </c>
      <c r="G185" s="40">
        <f t="shared" si="116"/>
        <v>85558</v>
      </c>
      <c r="H185" s="40">
        <f t="shared" si="116"/>
        <v>89709</v>
      </c>
      <c r="I185" s="40">
        <f t="shared" si="116"/>
        <v>91785</v>
      </c>
      <c r="J185" s="40">
        <f t="shared" si="116"/>
        <v>93860</v>
      </c>
      <c r="K185" s="40">
        <f t="shared" si="116"/>
        <v>95934</v>
      </c>
      <c r="L185" s="40">
        <f t="shared" si="116"/>
        <v>98010</v>
      </c>
      <c r="M185" s="8"/>
      <c r="T185" s="124">
        <f t="shared" si="83"/>
        <v>1.0169957474835698</v>
      </c>
      <c r="U185" s="124">
        <f t="shared" si="84"/>
        <v>1.0170041800251612</v>
      </c>
      <c r="V185" s="124">
        <f t="shared" si="85"/>
        <v>1.0169953397751508</v>
      </c>
      <c r="W185" s="124">
        <f t="shared" si="86"/>
        <v>1.0170027234340255</v>
      </c>
      <c r="X185" s="124">
        <f t="shared" si="87"/>
        <v>1.0169979079497908</v>
      </c>
      <c r="Y185" s="124">
        <f t="shared" si="88"/>
        <v>1.0170050675101181</v>
      </c>
      <c r="Z185" s="124">
        <f t="shared" si="89"/>
        <v>1.0169970415840268</v>
      </c>
      <c r="AA185" s="124">
        <f t="shared" si="90"/>
        <v>1.0170005742705139</v>
      </c>
      <c r="AB185" s="124">
        <f t="shared" si="91"/>
        <v>1.0170041344217111</v>
      </c>
      <c r="AC185" s="124">
        <f t="shared" si="92"/>
        <v>1.016996638027643</v>
      </c>
    </row>
    <row r="186" spans="1:29" s="1" customFormat="1" ht="15" customHeight="1" x14ac:dyDescent="0.2">
      <c r="A186" s="8"/>
      <c r="B186" s="42">
        <v>26</v>
      </c>
      <c r="C186" s="40">
        <f t="shared" ref="C186:L186" si="117">ROUND(C144*(1+$C$155),0)</f>
        <v>71740</v>
      </c>
      <c r="D186" s="40">
        <f t="shared" si="117"/>
        <v>75931</v>
      </c>
      <c r="E186" s="40">
        <f t="shared" si="117"/>
        <v>78026</v>
      </c>
      <c r="F186" s="40">
        <f t="shared" si="117"/>
        <v>82221</v>
      </c>
      <c r="G186" s="40">
        <f t="shared" si="117"/>
        <v>86412</v>
      </c>
      <c r="H186" s="40">
        <f t="shared" si="117"/>
        <v>90608</v>
      </c>
      <c r="I186" s="40">
        <f t="shared" si="117"/>
        <v>92701</v>
      </c>
      <c r="J186" s="40">
        <f t="shared" si="117"/>
        <v>94798</v>
      </c>
      <c r="K186" s="40">
        <f t="shared" si="117"/>
        <v>96894</v>
      </c>
      <c r="L186" s="40">
        <f t="shared" si="117"/>
        <v>98990</v>
      </c>
      <c r="M186" s="8"/>
      <c r="T186" s="124">
        <f t="shared" si="83"/>
        <v>1.0169972072978835</v>
      </c>
      <c r="U186" s="124">
        <f t="shared" si="84"/>
        <v>1.0169965980016609</v>
      </c>
      <c r="V186" s="124">
        <f t="shared" si="85"/>
        <v>1.016996428664529</v>
      </c>
      <c r="W186" s="124">
        <f t="shared" si="86"/>
        <v>1.0169950647519388</v>
      </c>
      <c r="X186" s="124">
        <f t="shared" si="87"/>
        <v>1.016994633273703</v>
      </c>
      <c r="Y186" s="124">
        <f t="shared" si="88"/>
        <v>1.0170047029508491</v>
      </c>
      <c r="Z186" s="124">
        <f t="shared" si="89"/>
        <v>1.0170047503592938</v>
      </c>
      <c r="AA186" s="124">
        <f t="shared" si="90"/>
        <v>1.0170040659564652</v>
      </c>
      <c r="AB186" s="124">
        <f t="shared" si="91"/>
        <v>1.0170035896467031</v>
      </c>
      <c r="AC186" s="124">
        <f t="shared" si="92"/>
        <v>1.0170031335079879</v>
      </c>
    </row>
    <row r="187" spans="1:29" s="1" customFormat="1" ht="15" customHeight="1" x14ac:dyDescent="0.2">
      <c r="A187" s="8"/>
      <c r="B187" s="42">
        <v>27</v>
      </c>
      <c r="C187" s="40">
        <f t="shared" ref="C187:L187" si="118">ROUND(C145*(1+$C$155),0)</f>
        <v>72457</v>
      </c>
      <c r="D187" s="40">
        <f t="shared" si="118"/>
        <v>76693</v>
      </c>
      <c r="E187" s="40">
        <f t="shared" si="118"/>
        <v>78807</v>
      </c>
      <c r="F187" s="40">
        <f t="shared" si="118"/>
        <v>83041</v>
      </c>
      <c r="G187" s="40">
        <f t="shared" si="118"/>
        <v>87277</v>
      </c>
      <c r="H187" s="40">
        <f t="shared" si="118"/>
        <v>91513</v>
      </c>
      <c r="I187" s="40">
        <f t="shared" si="118"/>
        <v>93629</v>
      </c>
      <c r="J187" s="40">
        <f t="shared" si="118"/>
        <v>95745</v>
      </c>
      <c r="K187" s="40">
        <f t="shared" si="118"/>
        <v>97860</v>
      </c>
      <c r="L187" s="40">
        <f t="shared" si="118"/>
        <v>99978</v>
      </c>
      <c r="M187" s="8"/>
      <c r="T187" s="124">
        <f t="shared" si="83"/>
        <v>1.016997445470623</v>
      </c>
      <c r="U187" s="124">
        <f t="shared" si="84"/>
        <v>1.0170001723886435</v>
      </c>
      <c r="V187" s="124">
        <f t="shared" si="85"/>
        <v>1.0169957413859854</v>
      </c>
      <c r="W187" s="124">
        <f t="shared" si="86"/>
        <v>1.0169987630583077</v>
      </c>
      <c r="X187" s="124">
        <f t="shared" si="87"/>
        <v>1.0170010953413038</v>
      </c>
      <c r="Y187" s="124">
        <f t="shared" si="88"/>
        <v>1.017003211717769</v>
      </c>
      <c r="Z187" s="124">
        <f t="shared" si="89"/>
        <v>1.0169990441432046</v>
      </c>
      <c r="AA187" s="124">
        <f t="shared" si="90"/>
        <v>1.0169950608104519</v>
      </c>
      <c r="AB187" s="124">
        <f t="shared" si="91"/>
        <v>1.0170019953441969</v>
      </c>
      <c r="AC187" s="124">
        <f t="shared" si="92"/>
        <v>1.0169977722847814</v>
      </c>
    </row>
    <row r="188" spans="1:29" s="1" customFormat="1" ht="15" customHeight="1" x14ac:dyDescent="0.2">
      <c r="A188" s="8"/>
      <c r="B188" s="42">
        <v>28</v>
      </c>
      <c r="C188" s="40">
        <f t="shared" ref="C188:L188" si="119">ROUND(C146*(1+$C$155),0)</f>
        <v>73183</v>
      </c>
      <c r="D188" s="40">
        <f t="shared" si="119"/>
        <v>77457</v>
      </c>
      <c r="E188" s="40">
        <f t="shared" si="119"/>
        <v>79594</v>
      </c>
      <c r="F188" s="40">
        <f t="shared" si="119"/>
        <v>83871</v>
      </c>
      <c r="G188" s="40">
        <f t="shared" si="119"/>
        <v>88152</v>
      </c>
      <c r="H188" s="40">
        <f t="shared" si="119"/>
        <v>92429</v>
      </c>
      <c r="I188" s="40">
        <f t="shared" si="119"/>
        <v>94566</v>
      </c>
      <c r="J188" s="40">
        <f t="shared" si="119"/>
        <v>96703</v>
      </c>
      <c r="K188" s="40">
        <f t="shared" si="119"/>
        <v>98841</v>
      </c>
      <c r="L188" s="40">
        <f t="shared" si="119"/>
        <v>100978</v>
      </c>
      <c r="M188" s="8"/>
      <c r="T188" s="124">
        <f t="shared" si="83"/>
        <v>1.0169955530850472</v>
      </c>
      <c r="U188" s="124">
        <f t="shared" si="84"/>
        <v>1.0170032299571965</v>
      </c>
      <c r="V188" s="124">
        <f t="shared" si="85"/>
        <v>1.0169937646938567</v>
      </c>
      <c r="W188" s="124">
        <f t="shared" si="86"/>
        <v>1.0170003273957486</v>
      </c>
      <c r="X188" s="124">
        <f t="shared" si="87"/>
        <v>1.0170054685156555</v>
      </c>
      <c r="Y188" s="124">
        <f t="shared" si="88"/>
        <v>1.0169996919149686</v>
      </c>
      <c r="Z188" s="124">
        <f t="shared" si="89"/>
        <v>1.017002742377803</v>
      </c>
      <c r="AA188" s="124">
        <f t="shared" si="90"/>
        <v>1.016994962508019</v>
      </c>
      <c r="AB188" s="124">
        <f t="shared" si="91"/>
        <v>1.0169978083939542</v>
      </c>
      <c r="AC188" s="124">
        <f t="shared" si="92"/>
        <v>1.0170007050055394</v>
      </c>
    </row>
    <row r="189" spans="1:29" s="1" customFormat="1" ht="15" customHeight="1" x14ac:dyDescent="0.2">
      <c r="A189" s="8"/>
      <c r="B189" s="39">
        <v>29</v>
      </c>
      <c r="C189" s="40">
        <f t="shared" ref="C189:L189" si="120">ROUND(C147*(1+$C$155),0)</f>
        <v>73915</v>
      </c>
      <c r="D189" s="40">
        <f t="shared" si="120"/>
        <v>78235</v>
      </c>
      <c r="E189" s="40">
        <f t="shared" si="120"/>
        <v>80390</v>
      </c>
      <c r="F189" s="40">
        <f t="shared" si="120"/>
        <v>84712</v>
      </c>
      <c r="G189" s="40">
        <f t="shared" si="120"/>
        <v>89030</v>
      </c>
      <c r="H189" s="40">
        <f t="shared" si="120"/>
        <v>93356</v>
      </c>
      <c r="I189" s="40">
        <f t="shared" si="120"/>
        <v>95511</v>
      </c>
      <c r="J189" s="40">
        <f t="shared" si="120"/>
        <v>97671</v>
      </c>
      <c r="K189" s="40">
        <f t="shared" si="120"/>
        <v>99829</v>
      </c>
      <c r="L189" s="40">
        <f t="shared" si="120"/>
        <v>101990</v>
      </c>
      <c r="M189" s="8"/>
      <c r="T189" s="124">
        <f t="shared" si="83"/>
        <v>1.0170062879236093</v>
      </c>
      <c r="U189" s="124">
        <f t="shared" si="84"/>
        <v>1.0170031328402251</v>
      </c>
      <c r="V189" s="124">
        <f t="shared" si="85"/>
        <v>1.0170027578878122</v>
      </c>
      <c r="W189" s="124">
        <f t="shared" si="86"/>
        <v>1.0169996158278909</v>
      </c>
      <c r="X189" s="124">
        <f t="shared" si="87"/>
        <v>1.016997555459094</v>
      </c>
      <c r="Y189" s="124">
        <f t="shared" si="88"/>
        <v>1.0170052835121739</v>
      </c>
      <c r="Z189" s="124">
        <f t="shared" si="89"/>
        <v>1.0170049193943396</v>
      </c>
      <c r="AA189" s="124">
        <f t="shared" si="90"/>
        <v>1.0170036860409422</v>
      </c>
      <c r="AB189" s="124">
        <f t="shared" si="91"/>
        <v>1.0170028524857375</v>
      </c>
      <c r="AC189" s="124">
        <f t="shared" si="92"/>
        <v>1.0170015455950541</v>
      </c>
    </row>
    <row r="190" spans="1:29" s="1" customFormat="1" ht="15" customHeight="1" x14ac:dyDescent="0.2">
      <c r="A190" s="8"/>
      <c r="B190" s="39">
        <v>30</v>
      </c>
      <c r="C190" s="40">
        <f t="shared" ref="C190:L190" si="121">ROUND(C148*(1+$C$155),0)</f>
        <v>74651</v>
      </c>
      <c r="D190" s="40">
        <f t="shared" si="121"/>
        <v>79016</v>
      </c>
      <c r="E190" s="40">
        <f t="shared" si="121"/>
        <v>81193</v>
      </c>
      <c r="F190" s="40">
        <f t="shared" si="121"/>
        <v>85560</v>
      </c>
      <c r="G190" s="40">
        <f t="shared" si="121"/>
        <v>89921</v>
      </c>
      <c r="H190" s="40">
        <f t="shared" si="121"/>
        <v>94286</v>
      </c>
      <c r="I190" s="40">
        <f t="shared" si="121"/>
        <v>96466</v>
      </c>
      <c r="J190" s="40">
        <f t="shared" si="121"/>
        <v>98647</v>
      </c>
      <c r="K190" s="40">
        <f t="shared" si="121"/>
        <v>100828</v>
      </c>
      <c r="L190" s="40">
        <f t="shared" si="121"/>
        <v>103008</v>
      </c>
      <c r="M190" s="8"/>
      <c r="T190" s="124">
        <f t="shared" si="83"/>
        <v>1.0170020298897866</v>
      </c>
      <c r="U190" s="124">
        <f t="shared" si="84"/>
        <v>1.0170023811056053</v>
      </c>
      <c r="V190" s="124">
        <f t="shared" si="85"/>
        <v>1.0169973445563405</v>
      </c>
      <c r="W190" s="124">
        <f t="shared" si="86"/>
        <v>1.016997503863069</v>
      </c>
      <c r="X190" s="124">
        <f t="shared" si="87"/>
        <v>1.0169988011490874</v>
      </c>
      <c r="Y190" s="124">
        <f t="shared" si="88"/>
        <v>1.0169992449573941</v>
      </c>
      <c r="Z190" s="124">
        <f t="shared" si="89"/>
        <v>1.0170052607719313</v>
      </c>
      <c r="AA190" s="124">
        <f t="shared" si="90"/>
        <v>1.0170003505226912</v>
      </c>
      <c r="AB190" s="124">
        <f t="shared" si="91"/>
        <v>1.0169956527440163</v>
      </c>
      <c r="AC190" s="124">
        <f t="shared" si="92"/>
        <v>1.0170013624785261</v>
      </c>
    </row>
    <row r="191" spans="1:29" s="1" customFormat="1" ht="15" customHeight="1" x14ac:dyDescent="0.2">
      <c r="A191" s="8"/>
      <c r="B191" s="43">
        <v>31</v>
      </c>
      <c r="C191" s="40">
        <f t="shared" ref="C191:L191" si="122">ROUND(C149*(1+$C$155),0)</f>
        <v>75396</v>
      </c>
      <c r="D191" s="40">
        <f t="shared" si="122"/>
        <v>79805</v>
      </c>
      <c r="E191" s="40">
        <f t="shared" si="122"/>
        <v>82004</v>
      </c>
      <c r="F191" s="40">
        <f t="shared" si="122"/>
        <v>86414</v>
      </c>
      <c r="G191" s="40">
        <f t="shared" si="122"/>
        <v>90821</v>
      </c>
      <c r="H191" s="40">
        <f t="shared" si="122"/>
        <v>95231</v>
      </c>
      <c r="I191" s="40">
        <f t="shared" si="122"/>
        <v>97431</v>
      </c>
      <c r="J191" s="40">
        <f t="shared" si="122"/>
        <v>99632</v>
      </c>
      <c r="K191" s="40">
        <f t="shared" si="122"/>
        <v>101835</v>
      </c>
      <c r="L191" s="40">
        <f t="shared" si="122"/>
        <v>104038</v>
      </c>
      <c r="M191" s="8"/>
      <c r="T191" s="124">
        <f t="shared" si="83"/>
        <v>1.0169957915182908</v>
      </c>
      <c r="U191" s="124">
        <f t="shared" si="84"/>
        <v>1.0169999107950707</v>
      </c>
      <c r="V191" s="124">
        <f t="shared" si="85"/>
        <v>1.0170029640469782</v>
      </c>
      <c r="W191" s="124">
        <f t="shared" si="86"/>
        <v>1.0169942332587971</v>
      </c>
      <c r="X191" s="124">
        <f t="shared" si="87"/>
        <v>1.0169983091273529</v>
      </c>
      <c r="Y191" s="124">
        <f t="shared" si="88"/>
        <v>1.017001463065603</v>
      </c>
      <c r="Z191" s="124">
        <f t="shared" si="89"/>
        <v>1.0170038203795329</v>
      </c>
      <c r="AA191" s="124">
        <f t="shared" si="90"/>
        <v>1.0169955188992212</v>
      </c>
      <c r="AB191" s="124">
        <f t="shared" si="91"/>
        <v>1.0169973934666894</v>
      </c>
      <c r="AC191" s="124">
        <f t="shared" si="92"/>
        <v>1.0169991886528704</v>
      </c>
    </row>
    <row r="192" spans="1:29" s="1" customFormat="1" ht="15" customHeight="1" x14ac:dyDescent="0.2">
      <c r="A192" s="8"/>
      <c r="B192" s="46"/>
      <c r="C192" s="160"/>
      <c r="D192" s="160"/>
      <c r="E192" s="160"/>
      <c r="F192" s="160"/>
      <c r="G192" s="160"/>
      <c r="H192" s="160"/>
      <c r="I192" s="160"/>
      <c r="J192" s="160"/>
      <c r="K192" s="160"/>
      <c r="L192" s="47"/>
      <c r="M192" s="8"/>
      <c r="N192" s="8"/>
      <c r="O192" s="8"/>
      <c r="P192" s="8"/>
      <c r="Q192" s="8"/>
      <c r="R192" s="8"/>
      <c r="S192" s="8"/>
    </row>
  </sheetData>
  <sheetProtection algorithmName="SHA-512" hashValue="7eZmcpHiWNUI0EYgtK1N0jKw3/xelAr6O9grhyACqsFuH75NkMQUPAnDjy1QvzNrXn7WdtXqsva6/Jzeo94qoQ==" saltValue="MF/pd1vvSbXRB7XFZ1ZOEA==" spinCount="100000" sheet="1" objects="1" scenarios="1" selectLockedCells="1"/>
  <mergeCells count="37">
    <mergeCell ref="C192:K192"/>
    <mergeCell ref="C2:O4"/>
    <mergeCell ref="C150:K150"/>
    <mergeCell ref="B152:L152"/>
    <mergeCell ref="G154:H154"/>
    <mergeCell ref="I154:J154"/>
    <mergeCell ref="G155:H155"/>
    <mergeCell ref="I155:J155"/>
    <mergeCell ref="G72:H72"/>
    <mergeCell ref="I72:J72"/>
    <mergeCell ref="B110:L110"/>
    <mergeCell ref="G112:H112"/>
    <mergeCell ref="I112:J112"/>
    <mergeCell ref="G113:H113"/>
    <mergeCell ref="I113:J113"/>
    <mergeCell ref="G31:H31"/>
    <mergeCell ref="I31:J31"/>
    <mergeCell ref="C68:K68"/>
    <mergeCell ref="B69:K69"/>
    <mergeCell ref="G71:H71"/>
    <mergeCell ref="I71:J71"/>
    <mergeCell ref="M15:N15"/>
    <mergeCell ref="B28:K28"/>
    <mergeCell ref="G30:H30"/>
    <mergeCell ref="I30:J30"/>
    <mergeCell ref="E18:F18"/>
    <mergeCell ref="E19:F19"/>
    <mergeCell ref="E17:F17"/>
    <mergeCell ref="J15:J16"/>
    <mergeCell ref="L14:L16"/>
    <mergeCell ref="K14:K16"/>
    <mergeCell ref="D12:D13"/>
    <mergeCell ref="E12:E14"/>
    <mergeCell ref="D8:G8"/>
    <mergeCell ref="D7:G7"/>
    <mergeCell ref="D10:G10"/>
    <mergeCell ref="D9:G9"/>
  </mergeCells>
  <conditionalFormatting sqref="C68:L68">
    <cfRule type="cellIs" dxfId="12" priority="15" stopIfTrue="1" operator="equal">
      <formula>$G$31</formula>
    </cfRule>
  </conditionalFormatting>
  <conditionalFormatting sqref="C37:K67">
    <cfRule type="expression" dxfId="11" priority="14" stopIfTrue="1">
      <formula>IF(AND($B37=#REF!,#REF!=#REF!),1,0)</formula>
    </cfRule>
  </conditionalFormatting>
  <conditionalFormatting sqref="C150:L150 C192:L192 C68:L68">
    <cfRule type="cellIs" dxfId="10" priority="12" stopIfTrue="1" operator="equal">
      <formula>#REF!</formula>
    </cfRule>
    <cfRule type="cellIs" dxfId="9" priority="13" stopIfTrue="1" operator="equal">
      <formula>#REF!</formula>
    </cfRule>
  </conditionalFormatting>
  <conditionalFormatting sqref="C109:L109">
    <cfRule type="expression" dxfId="8" priority="9" stopIfTrue="1">
      <formula>IF(AND($B109=$G$17,C$75=$H$17),1,0)</formula>
    </cfRule>
  </conditionalFormatting>
  <conditionalFormatting sqref="C37:K67">
    <cfRule type="expression" dxfId="7" priority="8" stopIfTrue="1">
      <formula>IF(AND($B37=$G$15,C$34=$H$15),1,0)</formula>
    </cfRule>
  </conditionalFormatting>
  <conditionalFormatting sqref="H8">
    <cfRule type="expression" dxfId="6" priority="7">
      <formula>IF($H$7="no",1,0)</formula>
    </cfRule>
  </conditionalFormatting>
  <conditionalFormatting sqref="H9:H10 C9:C10">
    <cfRule type="expression" dxfId="5" priority="6">
      <formula>IF($H$7="",1,0)</formula>
    </cfRule>
  </conditionalFormatting>
  <conditionalFormatting sqref="C161:L191">
    <cfRule type="expression" dxfId="4" priority="5" stopIfTrue="1">
      <formula>IF(AND($B161=$G$18,C$116=$H$18),1,0)</formula>
    </cfRule>
  </conditionalFormatting>
  <conditionalFormatting sqref="D9">
    <cfRule type="expression" dxfId="3" priority="4">
      <formula>IF($H$7="",1,0)</formula>
    </cfRule>
  </conditionalFormatting>
  <conditionalFormatting sqref="D10">
    <cfRule type="expression" dxfId="2" priority="3">
      <formula>IF($H$7="",1,0)</formula>
    </cfRule>
  </conditionalFormatting>
  <conditionalFormatting sqref="C78:L108">
    <cfRule type="expression" dxfId="1" priority="2" stopIfTrue="1">
      <formula>IF(AND($B78=$G$18,C$116=$H$18),1,0)</formula>
    </cfRule>
  </conditionalFormatting>
  <conditionalFormatting sqref="C119:L149">
    <cfRule type="expression" dxfId="0" priority="1" stopIfTrue="1">
      <formula>IF(AND($B119=$G$18,C$116=$H$18),1,0)</formula>
    </cfRule>
  </conditionalFormatting>
  <dataValidations count="4">
    <dataValidation type="list" allowBlank="1" showInputMessage="1" showErrorMessage="1" sqref="H7:H8 E17:E19">
      <formula1>$V$37:$V$38</formula1>
    </dataValidation>
    <dataValidation type="list" allowBlank="1" showInputMessage="1" showErrorMessage="1" sqref="E31 H9 E113 E72 E155">
      <formula1>$B$37:$B$67</formula1>
    </dataValidation>
    <dataValidation type="list" allowBlank="1" showInputMessage="1" showErrorMessage="1" sqref="F72 F31 F113 F155">
      <formula1>$C$34:$K$34</formula1>
    </dataValidation>
    <dataValidation type="list" allowBlank="1" showInputMessage="1" showErrorMessage="1" sqref="H10">
      <formula1>$C$34:$L$34</formula1>
    </dataValidation>
  </dataValidations>
  <printOptions horizontalCentered="1" verticalCentered="1"/>
  <pageMargins left="0.75" right="0.75" top="1" bottom="1" header="0.5" footer="0.5"/>
  <pageSetup scale="61" orientation="landscape" horizontalDpi="4294967293" verticalDpi="1200" r:id="rId1"/>
  <headerFooter alignWithMargins="0">
    <oddHeader>&amp;C&amp;16ETA Tentative Agreement
Individual Salary Increase Analyzer</oddHeader>
    <oddFooter>&amp;C&amp;P of &amp;N</oddFooter>
  </headerFooter>
  <rowBreaks count="3" manualBreakCount="3">
    <brk id="27" min="1" max="30" man="1"/>
    <brk id="68" min="1" max="30" man="1"/>
    <brk id="109" min="1" max="30"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Indiv Salary Summary</vt:lpstr>
      <vt:lpstr>'Indiv Salary Summary'!Print_Area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Jack Janezic</dc:creator>
  <cp:lastModifiedBy>Jack Janezic</cp:lastModifiedBy>
  <cp:lastPrinted>2012-05-15T20:07:47Z</cp:lastPrinted>
  <dcterms:created xsi:type="dcterms:W3CDTF">2012-04-09T16:19:16Z</dcterms:created>
  <dcterms:modified xsi:type="dcterms:W3CDTF">2016-01-27T23:28:05Z</dcterms:modified>
</cp:coreProperties>
</file>